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826" yWindow="1170" windowWidth="11835" windowHeight="6540" tabRatio="616" activeTab="0"/>
  </bookViews>
  <sheets>
    <sheet name="基本データ入力" sheetId="1" r:id="rId1"/>
    <sheet name="個人種目エントリー" sheetId="2" r:id="rId2"/>
    <sheet name="リレーエントリー" sheetId="3" r:id="rId3"/>
    <sheet name="提出用出場認知書" sheetId="4" r:id="rId4"/>
    <sheet name="操作禁止1" sheetId="5" state="hidden" r:id="rId5"/>
    <sheet name="操作禁止2" sheetId="6" state="hidden" r:id="rId6"/>
    <sheet name="操作禁止3" sheetId="7" state="hidden" r:id="rId7"/>
  </sheets>
  <definedNames>
    <definedName name="_xlfn.IFERROR" hidden="1">#NAME?</definedName>
    <definedName name="ｃｏｐｙリレー">'操作禁止2'!$A$2:$J$6</definedName>
    <definedName name="copy個人">'操作禁止1'!$A$2:$AK$51</definedName>
    <definedName name="_xlnm.Print_Area" localSheetId="1">'個人種目エントリー'!$A$1:$AA$57</definedName>
    <definedName name="_xlnm.Print_Area" localSheetId="4">'操作禁止1'!$A$1:$AK$51</definedName>
    <definedName name="_xlnm.Print_Area" localSheetId="5">'操作禁止2'!$A$1:$J$6</definedName>
    <definedName name="_xlnm.Print_Area" localSheetId="3">'提出用出場認知書'!$A$1:$AL$59</definedName>
    <definedName name="学校名">'操作禁止3'!#REF!</definedName>
    <definedName name="学年">'操作禁止3'!$D$4:$D$6</definedName>
    <definedName name="距離">'操作禁止3'!$B$4:$B$17</definedName>
    <definedName name="競技役員">'操作禁止3'!#REF!</definedName>
    <definedName name="種目">'操作禁止3'!#REF!</definedName>
    <definedName name="性別">'操作禁止3'!$F$4:$F$5</definedName>
  </definedNames>
  <calcPr fullCalcOnLoad="1"/>
</workbook>
</file>

<file path=xl/comments1.xml><?xml version="1.0" encoding="utf-8"?>
<comments xmlns="http://schemas.openxmlformats.org/spreadsheetml/2006/main">
  <authors>
    <author>&amp;</author>
  </authors>
  <commentList>
    <comment ref="D11" authorId="0">
      <text>
        <r>
          <rPr>
            <b/>
            <sz val="11"/>
            <rFont val="ＭＳ Ｐゴシック"/>
            <family val="3"/>
          </rPr>
          <t>直接入力して下さい</t>
        </r>
      </text>
    </comment>
    <comment ref="D7" authorId="0">
      <text>
        <r>
          <rPr>
            <b/>
            <sz val="11"/>
            <rFont val="ＭＳ Ｐゴシック"/>
            <family val="3"/>
          </rPr>
          <t>○○○小
スパッシュ
白石水協　　等</t>
        </r>
      </text>
    </comment>
    <comment ref="D5" authorId="0">
      <text>
        <r>
          <rPr>
            <b/>
            <sz val="11"/>
            <rFont val="ＭＳ Ｐゴシック"/>
            <family val="3"/>
          </rPr>
          <t xml:space="preserve">○○○小学校
スパッシュランド白石
白石市水泳協会
</t>
        </r>
      </text>
    </comment>
    <comment ref="D9" authorId="0">
      <text>
        <r>
          <rPr>
            <b/>
            <sz val="11"/>
            <rFont val="ＭＳ Ｐゴシック"/>
            <family val="3"/>
          </rPr>
          <t>○○○小
スパッシュ
白石水協　　等</t>
        </r>
      </text>
    </comment>
  </commentList>
</comments>
</file>

<file path=xl/comments3.xml><?xml version="1.0" encoding="utf-8"?>
<comments xmlns="http://schemas.openxmlformats.org/spreadsheetml/2006/main">
  <authors>
    <author>&amp;</author>
  </authors>
  <commentList>
    <comment ref="C9" authorId="0">
      <text>
        <r>
          <rPr>
            <b/>
            <sz val="11"/>
            <rFont val="ＭＳ Ｐゴシック"/>
            <family val="3"/>
          </rPr>
          <t>チーム名を入れると自動的に表示されます</t>
        </r>
      </text>
    </comment>
    <comment ref="E9" authorId="0">
      <text>
        <r>
          <rPr>
            <b/>
            <sz val="11"/>
            <rFont val="ＭＳ Ｐゴシック"/>
            <family val="3"/>
          </rPr>
          <t>チーム名を入れると自動的に表示されます</t>
        </r>
      </text>
    </comment>
    <comment ref="E10" authorId="0">
      <text>
        <r>
          <rPr>
            <b/>
            <sz val="11"/>
            <rFont val="ＭＳ Ｐゴシック"/>
            <family val="3"/>
          </rPr>
          <t>チーム名を入れると自動的に表示されます</t>
        </r>
      </text>
    </comment>
    <comment ref="E11" authorId="0">
      <text>
        <r>
          <rPr>
            <b/>
            <sz val="11"/>
            <rFont val="ＭＳ Ｐゴシック"/>
            <family val="3"/>
          </rPr>
          <t>チーム名を入れると自動的に表示されます</t>
        </r>
      </text>
    </comment>
    <comment ref="E12" authorId="0">
      <text>
        <r>
          <rPr>
            <b/>
            <sz val="11"/>
            <rFont val="ＭＳ Ｐゴシック"/>
            <family val="3"/>
          </rPr>
          <t>チーム名を入れると自動的に表示されます</t>
        </r>
      </text>
    </comment>
    <comment ref="E13" authorId="0">
      <text>
        <r>
          <rPr>
            <b/>
            <sz val="11"/>
            <rFont val="ＭＳ Ｐゴシック"/>
            <family val="3"/>
          </rPr>
          <t>チーム名を入れると自動的に表示されます</t>
        </r>
      </text>
    </comment>
    <comment ref="E8" authorId="0">
      <text>
        <r>
          <rPr>
            <b/>
            <sz val="11"/>
            <rFont val="ＭＳ Ｐゴシック"/>
            <family val="3"/>
          </rPr>
          <t>チーム名を入れると自動的に表示されます</t>
        </r>
      </text>
    </comment>
    <comment ref="C10" authorId="0">
      <text>
        <r>
          <rPr>
            <b/>
            <sz val="11"/>
            <rFont val="ＭＳ Ｐゴシック"/>
            <family val="3"/>
          </rPr>
          <t>チーム名を入れると自動的に表示されます</t>
        </r>
      </text>
    </comment>
    <comment ref="C11" authorId="0">
      <text>
        <r>
          <rPr>
            <b/>
            <sz val="11"/>
            <rFont val="ＭＳ Ｐゴシック"/>
            <family val="3"/>
          </rPr>
          <t>チーム名を入れると自動的に表示されます</t>
        </r>
      </text>
    </comment>
    <comment ref="C12" authorId="0">
      <text>
        <r>
          <rPr>
            <b/>
            <sz val="11"/>
            <rFont val="ＭＳ Ｐゴシック"/>
            <family val="3"/>
          </rPr>
          <t>チーム名を入れると自動的に表示されます</t>
        </r>
      </text>
    </comment>
    <comment ref="C13" authorId="0">
      <text>
        <r>
          <rPr>
            <b/>
            <sz val="11"/>
            <rFont val="ＭＳ Ｐゴシック"/>
            <family val="3"/>
          </rPr>
          <t>チーム名を入れると自動的に表示されます</t>
        </r>
      </text>
    </comment>
  </commentList>
</comments>
</file>

<file path=xl/sharedStrings.xml><?xml version="1.0" encoding="utf-8"?>
<sst xmlns="http://schemas.openxmlformats.org/spreadsheetml/2006/main" count="1389" uniqueCount="257">
  <si>
    <t>コード</t>
  </si>
  <si>
    <t>距離</t>
  </si>
  <si>
    <t>学年</t>
  </si>
  <si>
    <t>性別</t>
  </si>
  <si>
    <t>男</t>
  </si>
  <si>
    <t>女</t>
  </si>
  <si>
    <t>性別コード</t>
  </si>
  <si>
    <t>50m自由形</t>
  </si>
  <si>
    <t>100m自由形</t>
  </si>
  <si>
    <t>200m個人ﾒﾄﾞﾚｰ</t>
  </si>
  <si>
    <t>男子</t>
  </si>
  <si>
    <t>女子</t>
  </si>
  <si>
    <t>年</t>
  </si>
  <si>
    <t>日</t>
  </si>
  <si>
    <t>年齢</t>
  </si>
  <si>
    <t>性別</t>
  </si>
  <si>
    <t>氏名</t>
  </si>
  <si>
    <t>ｶﾅ</t>
  </si>
  <si>
    <t>月</t>
  </si>
  <si>
    <t>日</t>
  </si>
  <si>
    <t>学年</t>
  </si>
  <si>
    <t>所属名</t>
  </si>
  <si>
    <t>種目（１）</t>
  </si>
  <si>
    <t>距離</t>
  </si>
  <si>
    <t>分</t>
  </si>
  <si>
    <t>秒</t>
  </si>
  <si>
    <t>種目（２）</t>
  </si>
  <si>
    <t>06</t>
  </si>
  <si>
    <t>02</t>
  </si>
  <si>
    <t>05</t>
  </si>
  <si>
    <t>宮城仙台子</t>
  </si>
  <si>
    <t>女子</t>
  </si>
  <si>
    <t>ﾐﾔｷﾞ ｾﾝﾀﾞｲｺ</t>
  </si>
  <si>
    <t>32</t>
  </si>
  <si>
    <t>0</t>
  </si>
  <si>
    <t>個人種目エントリー入力シート</t>
  </si>
  <si>
    <t>※1行目は見本です</t>
  </si>
  <si>
    <t>所属名</t>
  </si>
  <si>
    <t>リレー</t>
  </si>
  <si>
    <t>02</t>
  </si>
  <si>
    <t>01</t>
  </si>
  <si>
    <t>リレーエントリー入力シート</t>
  </si>
  <si>
    <t>氏名</t>
  </si>
  <si>
    <t>フリガナ</t>
  </si>
  <si>
    <t>生年月日</t>
  </si>
  <si>
    <t>月</t>
  </si>
  <si>
    <t>分</t>
  </si>
  <si>
    <t>秒</t>
  </si>
  <si>
    <t>ｴﾝﾄﾘｰﾀｲﾑ１</t>
  </si>
  <si>
    <t>ｴﾝﾄﾘｰﾀｲﾑ２</t>
  </si>
  <si>
    <t>種　目　１</t>
  </si>
  <si>
    <t>種　目　２</t>
  </si>
  <si>
    <t>エントリー種目１</t>
  </si>
  <si>
    <t>エントリー種目２</t>
  </si>
  <si>
    <t>リレー種目エントリー</t>
  </si>
  <si>
    <t>個人種目申し込み人数</t>
  </si>
  <si>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</si>
  <si>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</si>
  <si>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</si>
  <si>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</si>
  <si>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</si>
  <si>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</si>
  <si>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</si>
  <si>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</si>
  <si>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</si>
  <si>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</si>
  <si>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</si>
  <si>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</si>
  <si>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</si>
  <si>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</si>
  <si>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</si>
  <si>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</si>
  <si>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</si>
  <si>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</si>
  <si>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</si>
  <si>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</si>
  <si>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</si>
  <si>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</si>
  <si>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</si>
  <si>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</si>
  <si>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</si>
  <si>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</si>
  <si>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</si>
  <si>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</si>
  <si>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</si>
  <si>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</si>
  <si>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</si>
  <si>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</si>
  <si>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</si>
  <si>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</si>
  <si>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</si>
  <si>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</si>
  <si>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</si>
  <si>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 xml:space="preserve"> </t>
  </si>
  <si>
    <t>自由形</t>
  </si>
  <si>
    <t>m</t>
  </si>
  <si>
    <t>チーム番号(4)</t>
  </si>
  <si>
    <t>チーム名(20)</t>
  </si>
  <si>
    <t>ﾖﾐｶﾞﾅ(15)</t>
  </si>
  <si>
    <t>所属番号(4)</t>
  </si>
  <si>
    <t>加盟番号(2)</t>
  </si>
  <si>
    <t>ｴﾝﾄﾘｰ(5)</t>
  </si>
  <si>
    <t>ｴﾝﾄﾘｰﾀｲﾑ(7)</t>
  </si>
  <si>
    <t>印</t>
  </si>
  <si>
    <t>大会名</t>
  </si>
  <si>
    <t>◆</t>
  </si>
  <si>
    <t>計</t>
  </si>
  <si>
    <t>参加人数</t>
  </si>
  <si>
    <t>人</t>
  </si>
  <si>
    <t>※エントリーミスや入力に関する確認の問い合わせを
することがあります。</t>
  </si>
  <si>
    <t>申込日：</t>
  </si>
  <si>
    <t>FAX:</t>
  </si>
  <si>
    <t>宮城県SC合同記録会</t>
  </si>
  <si>
    <t>年齢コード</t>
  </si>
  <si>
    <t>50m背泳ぎ</t>
  </si>
  <si>
    <t>50m平泳ぎ</t>
  </si>
  <si>
    <t>50mﾊﾞﾀﾌﾗｲ</t>
  </si>
  <si>
    <t>住　　所</t>
  </si>
  <si>
    <t>電話番号</t>
  </si>
  <si>
    <t>FAX</t>
  </si>
  <si>
    <t>代表者名</t>
  </si>
  <si>
    <t>入力したデータ及び提出用出場認知書は、再度読み合わせ等の確認をした上で、提出して下さい。入力ミスによるトラブルが毎回発生しています。</t>
  </si>
  <si>
    <t>エントリーは，１人２種目以内（リレー種目を除く）　</t>
  </si>
  <si>
    <t>申込責任者名</t>
  </si>
  <si>
    <t>携帯番号</t>
  </si>
  <si>
    <r>
      <t xml:space="preserve">生年
</t>
    </r>
    <r>
      <rPr>
        <b/>
        <sz val="8"/>
        <rFont val="ＭＳ Ｐゴシック"/>
        <family val="3"/>
      </rPr>
      <t>(西暦）</t>
    </r>
  </si>
  <si>
    <t>所属名</t>
  </si>
  <si>
    <t>1998</t>
  </si>
  <si>
    <t>03</t>
  </si>
  <si>
    <t>所属住所：</t>
  </si>
  <si>
    <t>所属電話：</t>
  </si>
  <si>
    <t>緊急連絡先：</t>
  </si>
  <si>
    <r>
      <rPr>
        <b/>
        <sz val="11"/>
        <color indexed="10"/>
        <rFont val="ＭＳ Ｐゴシック"/>
        <family val="3"/>
      </rPr>
      <t>このデータファイル（すべて）を下記のメールアドレス宛に添付ファイルにして送信して下さい。</t>
    </r>
  </si>
  <si>
    <t>m</t>
  </si>
  <si>
    <t>学種</t>
  </si>
  <si>
    <t>種目</t>
  </si>
  <si>
    <t>性</t>
  </si>
  <si>
    <t>記録</t>
  </si>
  <si>
    <t>ｸﾗｽ</t>
  </si>
  <si>
    <t>申請時年齢</t>
  </si>
  <si>
    <t>申請時</t>
  </si>
  <si>
    <t>クラス</t>
  </si>
  <si>
    <t>ﾒﾄﾞﾚｰﾘﾚｰ女子200</t>
  </si>
  <si>
    <t>ﾒﾄﾞﾚｰﾘﾚｰ女子400</t>
  </si>
  <si>
    <t>ﾒﾄﾞﾚｰﾘﾚｰ男子200</t>
  </si>
  <si>
    <t>ﾒﾄﾞﾚｰﾘﾚｰ男子400</t>
  </si>
  <si>
    <t>ｺﾝﾏ秒</t>
  </si>
  <si>
    <t>ﾘﾚｰ女子200</t>
  </si>
  <si>
    <t>ﾘﾚｰ女子400</t>
  </si>
  <si>
    <t>ﾘﾚｰ男子200</t>
  </si>
  <si>
    <t>ﾘﾚｰ男子400</t>
  </si>
  <si>
    <t>略称　全角６文字以内で入力</t>
  </si>
  <si>
    <t>＜注意＞</t>
  </si>
  <si>
    <t>参加団体名</t>
  </si>
  <si>
    <t>正式名称</t>
  </si>
  <si>
    <t>団体略称</t>
  </si>
  <si>
    <t>下記の選手は本所属の選手で本大会に出場資格を有し参加を申し込みます。</t>
  </si>
  <si>
    <t>50</t>
  </si>
  <si>
    <t>スパッシュ</t>
  </si>
  <si>
    <t>略称カナ</t>
  </si>
  <si>
    <t>略称カナ　半角カナで入力</t>
  </si>
  <si>
    <t>A</t>
  </si>
  <si>
    <t>B</t>
  </si>
  <si>
    <t>C</t>
  </si>
  <si>
    <t>D</t>
  </si>
  <si>
    <t>F</t>
  </si>
  <si>
    <t>E</t>
  </si>
  <si>
    <t>G</t>
  </si>
  <si>
    <t>H</t>
  </si>
  <si>
    <t>J</t>
  </si>
  <si>
    <t>K</t>
  </si>
  <si>
    <t>I</t>
  </si>
  <si>
    <t>L</t>
  </si>
  <si>
    <t>M</t>
  </si>
  <si>
    <t>N</t>
  </si>
  <si>
    <t>第１回スパッシュランドマスターズ水泳大会</t>
  </si>
  <si>
    <t>03</t>
  </si>
  <si>
    <t>04</t>
  </si>
  <si>
    <t>05</t>
  </si>
  <si>
    <t>07</t>
  </si>
  <si>
    <t>08</t>
  </si>
  <si>
    <t>09</t>
  </si>
  <si>
    <t>10</t>
  </si>
  <si>
    <t>11</t>
  </si>
  <si>
    <t>12</t>
  </si>
  <si>
    <t>13</t>
  </si>
  <si>
    <t>14</t>
  </si>
  <si>
    <t>ALL</t>
  </si>
  <si>
    <t>15</t>
  </si>
  <si>
    <t>AGE</t>
  </si>
  <si>
    <t>CLASS1</t>
  </si>
  <si>
    <t>CLASS2</t>
  </si>
  <si>
    <t>18</t>
  </si>
  <si>
    <t>19</t>
  </si>
  <si>
    <t>20</t>
  </si>
  <si>
    <t>21</t>
  </si>
  <si>
    <t>No</t>
  </si>
  <si>
    <t>CLASS1</t>
  </si>
  <si>
    <t>CLASS2</t>
  </si>
  <si>
    <t>参加予定選手１</t>
  </si>
  <si>
    <t>年齢１</t>
  </si>
  <si>
    <t>年齢３</t>
  </si>
  <si>
    <t>年齢４</t>
  </si>
  <si>
    <t>①</t>
  </si>
  <si>
    <t>②</t>
  </si>
  <si>
    <t>③</t>
  </si>
  <si>
    <t>④</t>
  </si>
  <si>
    <t>⑤</t>
  </si>
  <si>
    <t>⑥</t>
  </si>
  <si>
    <t>16</t>
  </si>
  <si>
    <t>17</t>
  </si>
  <si>
    <t>CLASS３</t>
  </si>
  <si>
    <t>CLASS４</t>
  </si>
  <si>
    <t>1泳</t>
  </si>
  <si>
    <t>2泳</t>
  </si>
  <si>
    <t>3泳</t>
  </si>
  <si>
    <t>4泳</t>
  </si>
  <si>
    <t>自由形1</t>
  </si>
  <si>
    <t>背泳ぎ1</t>
  </si>
  <si>
    <t>平泳ぎ1</t>
  </si>
  <si>
    <t>ﾊﾞﾀﾌﾗｲ1</t>
  </si>
  <si>
    <t>自由形2</t>
  </si>
  <si>
    <t>背泳ぎ2</t>
  </si>
  <si>
    <t>平泳ぎ2</t>
  </si>
  <si>
    <t>ﾊﾞﾀﾌﾗｲ2</t>
  </si>
  <si>
    <t>選手番号</t>
  </si>
  <si>
    <t>自動表示</t>
  </si>
  <si>
    <t>所属名・性別・エントリータイム・参加予定の選手番号（個人種目エントリーシートの番号）を入力してください。</t>
  </si>
  <si>
    <t>参加費</t>
  </si>
  <si>
    <t>個人</t>
  </si>
  <si>
    <t>リレー</t>
  </si>
  <si>
    <t>合計</t>
  </si>
  <si>
    <t>円</t>
  </si>
  <si>
    <t>自動入力</t>
  </si>
  <si>
    <t>平泳ぎ</t>
  </si>
  <si>
    <t>０</t>
  </si>
  <si>
    <t>40</t>
  </si>
  <si>
    <t>95</t>
  </si>
  <si>
    <t>R1.10.13</t>
  </si>
  <si>
    <t>引率者名：</t>
  </si>
  <si>
    <t>①使用した書式は２０１９年度の書式ですか？</t>
  </si>
  <si>
    <t>⑧提出する書類のコピーは手元に残っていますか？</t>
  </si>
  <si>
    <t>⑨ここまでのエントリーチェックリストにすべてチェックが付いていますか？</t>
  </si>
  <si>
    <t>エントリーチェックリスト</t>
  </si>
  <si>
    <t>②基本データシートに連絡先の記入はありますか？</t>
  </si>
  <si>
    <t>③エントリー種目、エントリータイムは正確に記入されていますか？</t>
  </si>
  <si>
    <t>④参加費の振込先、金額は合っていますか？</t>
  </si>
  <si>
    <t>⑤参加費の振込者名はチーム名もしくは代表者名になっていますか？</t>
  </si>
  <si>
    <t>⑥下記入金証明書貼付欄に入金明細は貼り付けていますか？</t>
  </si>
  <si>
    <t>⑦出場認知書は入っていますか？</t>
  </si>
  <si>
    <t>下記内容を確認し、確認が済んだものからチェック ✓ を入れて下さい。</t>
  </si>
  <si>
    <t>入金証明書貼付欄</t>
  </si>
  <si>
    <t>参加費の入金を証明できる入金明細表や受領証のコピーなどをこちらに貼り付けて下さい。</t>
  </si>
  <si>
    <t>入力後「提出用出場認知書」をプリントアウトし捺印したものと、「基本データシート（本紙）」に参加費の振込書写しを貼付したものの計２枚を郵送して下さい。</t>
  </si>
  <si>
    <t>上記全てにチェックが付きましたら「出場認知書」及び「基本データシート（本紙）」の</t>
  </si>
  <si>
    <t>計２枚を同封し郵送して下さい。</t>
  </si>
  <si>
    <t>入力漏れ・入力ミスは無効となりますのでご注意下さい。                                                         入力が終わったら必ず確認して下さい。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</si>
</sst>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yyyy/m/d;@"/>
    <numFmt numFmtId="179" formatCode="[$-411]ggge&quot;年&quot;m&quot;月&quot;d&quot;日&quot;;@"/>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0000"/>
  </numFmts>
  <fonts count="71">
    <font>
      <sz val="11"/>
      <name val="ＭＳ Ｐゴシック"/>
      <family val="3"/>
    </font>
    <font>
      <sz val="6"/>
      <name val="ＭＳ Ｐゴシック"/>
      <family val="3"/>
    </font>
    <font>
      <b/>
      <sz val="12"/>
      <name val="ＭＳ Ｐゴシック"/>
      <family val="3"/>
    </font>
    <font>
      <b/>
      <sz val="11"/>
      <name val="ＭＳ Ｐゴシック"/>
      <family val="3"/>
    </font>
    <font>
      <b/>
      <sz val="11"/>
      <color indexed="10"/>
      <name val="ＭＳ Ｐゴシック"/>
      <family val="3"/>
    </font>
    <font>
      <sz val="10"/>
      <name val="ＭＳ Ｐゴシック"/>
      <family val="3"/>
    </font>
    <font>
      <b/>
      <u val="single"/>
      <sz val="11"/>
      <color indexed="10"/>
      <name val="ＭＳ Ｐゴシック"/>
      <family val="3"/>
    </font>
    <font>
      <sz val="9"/>
      <name val="ＭＳ Ｐゴシック"/>
      <family val="3"/>
    </font>
    <font>
      <sz val="6"/>
      <name val="Osaka"/>
      <family val="3"/>
    </font>
    <font>
      <b/>
      <sz val="22"/>
      <color indexed="12"/>
      <name val="ＭＳ ゴシック"/>
      <family val="3"/>
    </font>
    <font>
      <b/>
      <sz val="20"/>
      <color indexed="12"/>
      <name val="ＭＳ ゴシック"/>
      <family val="3"/>
    </font>
    <font>
      <sz val="11"/>
      <color indexed="43"/>
      <name val="ＭＳ Ｐゴシック"/>
      <family val="3"/>
    </font>
    <font>
      <b/>
      <sz val="16"/>
      <name val="ＭＳ Ｐゴシック"/>
      <family val="3"/>
    </font>
    <font>
      <sz val="9"/>
      <name val="ＭＳ ゴシック"/>
      <family val="3"/>
    </font>
    <font>
      <b/>
      <sz val="18"/>
      <name val="ＭＳ Ｐゴシック"/>
      <family val="3"/>
    </font>
    <font>
      <sz val="12"/>
      <name val="ＭＳ Ｐゴシック"/>
      <family val="3"/>
    </font>
    <font>
      <sz val="10"/>
      <color indexed="60"/>
      <name val="ＭＳ Ｐゴシック"/>
      <family val="3"/>
    </font>
    <font>
      <b/>
      <sz val="11"/>
      <color indexed="18"/>
      <name val="ＭＳ Ｐゴシック"/>
      <family val="3"/>
    </font>
    <font>
      <b/>
      <sz val="22"/>
      <color indexed="18"/>
      <name val="ＭＳ Ｐゴシック"/>
      <family val="3"/>
    </font>
    <font>
      <b/>
      <i/>
      <u val="single"/>
      <sz val="12"/>
      <color indexed="62"/>
      <name val="ＭＳ Ｐゴシック"/>
      <family val="3"/>
    </font>
    <font>
      <sz val="8"/>
      <name val="ＭＳ Ｐゴシック"/>
      <family val="3"/>
    </font>
    <font>
      <sz val="10"/>
      <name val="ＭＳ Ｐ明朝"/>
      <family val="1"/>
    </font>
    <font>
      <b/>
      <sz val="8"/>
      <name val="ＭＳ Ｐゴシック"/>
      <family val="3"/>
    </font>
    <font>
      <i/>
      <sz val="8"/>
      <name val="ＭＳ Ｐゴシック"/>
      <family val="3"/>
    </font>
    <font>
      <b/>
      <sz val="14"/>
      <color indexed="18"/>
      <name val="ＭＳ Ｐゴシック"/>
      <family val="3"/>
    </font>
    <font>
      <b/>
      <u val="single"/>
      <sz val="16"/>
      <color indexed="10"/>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10.5"/>
      <color indexed="8"/>
      <name val="ＭＳ Ｐゴシック"/>
      <family val="3"/>
    </font>
    <font>
      <b/>
      <sz val="12"/>
      <color indexed="10"/>
      <name val="ＭＳ Ｐゴシック"/>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15"/>
        <bgColor indexed="64"/>
      </patternFill>
    </fill>
    <fill>
      <patternFill patternType="solid">
        <fgColor indexed="31"/>
        <bgColor indexed="64"/>
      </patternFill>
    </fill>
    <fill>
      <patternFill patternType="solid">
        <fgColor indexed="13"/>
        <bgColor indexed="64"/>
      </patternFill>
    </fill>
    <fill>
      <patternFill patternType="solid">
        <fgColor indexed="14"/>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49"/>
        <bgColor indexed="64"/>
      </patternFill>
    </fill>
    <fill>
      <patternFill patternType="solid">
        <fgColor indexed="46"/>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style="dotted"/>
      <right style="dotted"/>
      <top style="thin"/>
      <bottom style="thin"/>
    </border>
    <border>
      <left style="dotted"/>
      <right style="thin"/>
      <top style="thin"/>
      <bottom style="thin"/>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medium"/>
      <bottom style="mediu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dotted"/>
      <right style="dotted"/>
      <top style="medium"/>
      <bottom>
        <color indexed="63"/>
      </bottom>
    </border>
    <border>
      <left>
        <color indexed="63"/>
      </left>
      <right style="medium"/>
      <top style="medium"/>
      <bottom>
        <color indexed="63"/>
      </bottom>
    </border>
    <border>
      <left style="thin"/>
      <right style="medium"/>
      <top>
        <color indexed="63"/>
      </top>
      <bottom style="thin"/>
    </border>
    <border>
      <left style="hair"/>
      <right style="hair"/>
      <top style="thin"/>
      <bottom style="thin"/>
    </border>
    <border>
      <left style="thin"/>
      <right style="thin"/>
      <top style="medium"/>
      <bottom style="medium"/>
    </border>
    <border>
      <left style="thin"/>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hair"/>
      <right style="hair"/>
      <top>
        <color indexed="63"/>
      </top>
      <bottom style="thin"/>
    </border>
    <border>
      <left style="medium"/>
      <right>
        <color indexed="63"/>
      </right>
      <top style="medium"/>
      <bottom style="medium"/>
    </border>
    <border>
      <left style="medium"/>
      <right style="thin"/>
      <top style="medium"/>
      <bottom style="medium"/>
    </border>
    <border>
      <left style="dotted"/>
      <right style="thin"/>
      <top style="medium"/>
      <bottom style="medium"/>
    </border>
    <border>
      <left>
        <color indexed="63"/>
      </left>
      <right>
        <color indexed="63"/>
      </right>
      <top style="medium"/>
      <bottom style="medium"/>
    </border>
    <border>
      <left style="hair"/>
      <right style="hair"/>
      <top style="medium"/>
      <bottom style="medium"/>
    </border>
    <border>
      <left style="thin"/>
      <right>
        <color indexed="63"/>
      </right>
      <top style="medium"/>
      <bottom style="medium"/>
    </border>
    <border>
      <left style="dotted"/>
      <right style="dotted"/>
      <top style="medium"/>
      <bottom style="medium"/>
    </border>
    <border>
      <left style="medium"/>
      <right style="thin"/>
      <top style="thin"/>
      <bottom style="thin"/>
    </border>
    <border>
      <left>
        <color indexed="63"/>
      </left>
      <right style="medium"/>
      <top style="thin"/>
      <bottom style="thin"/>
    </border>
    <border>
      <left style="thin"/>
      <right style="thin"/>
      <top style="thin"/>
      <bottom style="medium"/>
    </border>
    <border>
      <left style="hair"/>
      <right style="hair"/>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color indexed="63"/>
      </top>
      <bottom style="dotted"/>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style="thin"/>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408">
    <xf numFmtId="0" fontId="0" fillId="0" borderId="0" xfId="0" applyAlignment="1">
      <alignment/>
    </xf>
    <xf numFmtId="0" fontId="0" fillId="0" borderId="0" xfId="0" applyFill="1" applyBorder="1" applyAlignment="1" applyProtection="1">
      <alignment/>
      <protection/>
    </xf>
    <xf numFmtId="0" fontId="0" fillId="33" borderId="0" xfId="0" applyFill="1" applyAlignment="1">
      <alignment/>
    </xf>
    <xf numFmtId="0" fontId="0" fillId="33" borderId="0" xfId="0"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pplyProtection="1">
      <alignment/>
      <protection/>
    </xf>
    <xf numFmtId="0" fontId="0" fillId="0" borderId="0" xfId="0" applyFill="1" applyAlignment="1">
      <alignment/>
    </xf>
    <xf numFmtId="0" fontId="0" fillId="0" borderId="0" xfId="0" applyFill="1" applyAlignment="1" applyProtection="1">
      <alignment/>
      <protection/>
    </xf>
    <xf numFmtId="49" fontId="0" fillId="0" borderId="0" xfId="0" applyNumberFormat="1" applyAlignment="1">
      <alignment vertical="center"/>
    </xf>
    <xf numFmtId="49" fontId="0" fillId="34" borderId="10" xfId="0" applyNumberFormat="1" applyFill="1" applyBorder="1" applyAlignment="1" applyProtection="1">
      <alignment horizontal="left" vertical="center"/>
      <protection locked="0"/>
    </xf>
    <xf numFmtId="49" fontId="0" fillId="34" borderId="10" xfId="0" applyNumberFormat="1" applyFill="1" applyBorder="1" applyAlignment="1" applyProtection="1">
      <alignment horizontal="center" vertical="center"/>
      <protection locked="0"/>
    </xf>
    <xf numFmtId="49" fontId="0" fillId="33" borderId="0" xfId="0" applyNumberFormat="1" applyFill="1" applyAlignment="1">
      <alignment horizontal="center" vertical="center"/>
    </xf>
    <xf numFmtId="49" fontId="0" fillId="0" borderId="0" xfId="0" applyNumberFormat="1" applyAlignment="1">
      <alignment horizontal="center" vertical="center"/>
    </xf>
    <xf numFmtId="49" fontId="4" fillId="33" borderId="11" xfId="0" applyNumberFormat="1" applyFont="1" applyFill="1" applyBorder="1" applyAlignment="1">
      <alignment vertical="center"/>
    </xf>
    <xf numFmtId="49" fontId="4" fillId="33" borderId="0" xfId="0" applyNumberFormat="1" applyFont="1" applyFill="1" applyAlignment="1">
      <alignment horizontal="left" vertical="center"/>
    </xf>
    <xf numFmtId="0" fontId="0" fillId="33" borderId="0" xfId="0" applyFill="1" applyAlignment="1" applyProtection="1">
      <alignment vertical="center"/>
      <protection/>
    </xf>
    <xf numFmtId="0" fontId="0" fillId="0" borderId="0" xfId="0" applyAlignment="1" applyProtection="1">
      <alignment vertical="center"/>
      <protection/>
    </xf>
    <xf numFmtId="0" fontId="0"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0" fontId="0" fillId="33" borderId="0" xfId="0" applyNumberFormat="1" applyFill="1" applyBorder="1" applyAlignment="1" applyProtection="1">
      <alignment vertical="center"/>
      <protection/>
    </xf>
    <xf numFmtId="0" fontId="0" fillId="0" borderId="12" xfId="0" applyNumberFormat="1" applyBorder="1" applyAlignment="1">
      <alignment horizontal="right" vertical="center"/>
    </xf>
    <xf numFmtId="0" fontId="0" fillId="0" borderId="13" xfId="0" applyNumberFormat="1" applyBorder="1" applyAlignment="1">
      <alignment horizontal="right" vertical="center"/>
    </xf>
    <xf numFmtId="0" fontId="0" fillId="0" borderId="0" xfId="0" applyNumberFormat="1" applyAlignment="1">
      <alignment vertical="center"/>
    </xf>
    <xf numFmtId="0" fontId="0" fillId="0" borderId="0" xfId="0" applyNumberFormat="1" applyAlignment="1">
      <alignment horizontal="center" vertical="center"/>
    </xf>
    <xf numFmtId="49" fontId="0" fillId="0" borderId="10" xfId="0" applyNumberFormat="1" applyBorder="1" applyAlignment="1">
      <alignment horizontal="center" vertical="center"/>
    </xf>
    <xf numFmtId="0" fontId="0" fillId="0" borderId="0" xfId="0" applyNumberFormat="1" applyAlignment="1">
      <alignment horizontal="right" vertical="center"/>
    </xf>
    <xf numFmtId="0" fontId="0" fillId="0" borderId="14" xfId="0" applyNumberFormat="1" applyBorder="1" applyAlignment="1">
      <alignment horizontal="right" vertical="center"/>
    </xf>
    <xf numFmtId="0" fontId="0" fillId="0" borderId="10" xfId="0" applyNumberFormat="1" applyBorder="1" applyAlignment="1">
      <alignment horizontal="center" vertical="center"/>
    </xf>
    <xf numFmtId="0" fontId="12" fillId="0" borderId="0" xfId="0" applyNumberFormat="1" applyFont="1" applyAlignment="1">
      <alignment horizontal="center" vertical="center"/>
    </xf>
    <xf numFmtId="0"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0" fillId="0" borderId="16" xfId="0" applyNumberFormat="1" applyBorder="1" applyAlignment="1">
      <alignment horizontal="right" vertical="center"/>
    </xf>
    <xf numFmtId="0" fontId="0" fillId="0" borderId="17" xfId="0" applyNumberFormat="1" applyBorder="1" applyAlignment="1">
      <alignment horizontal="right" vertical="center"/>
    </xf>
    <xf numFmtId="0" fontId="0" fillId="0" borderId="18" xfId="0" applyNumberFormat="1" applyBorder="1" applyAlignment="1">
      <alignment horizontal="right" vertical="center"/>
    </xf>
    <xf numFmtId="49" fontId="7" fillId="0" borderId="17" xfId="0" applyNumberFormat="1" applyFont="1" applyBorder="1" applyAlignment="1">
      <alignment horizontal="right" vertical="center"/>
    </xf>
    <xf numFmtId="0" fontId="7" fillId="0" borderId="17" xfId="0" applyNumberFormat="1" applyFont="1" applyBorder="1" applyAlignment="1">
      <alignment horizontal="right" vertical="center"/>
    </xf>
    <xf numFmtId="0" fontId="0" fillId="0" borderId="19" xfId="0" applyNumberFormat="1" applyBorder="1" applyAlignment="1">
      <alignment horizontal="right" vertical="center"/>
    </xf>
    <xf numFmtId="0" fontId="0" fillId="0" borderId="20" xfId="0" applyNumberFormat="1" applyBorder="1" applyAlignment="1">
      <alignment vertical="center"/>
    </xf>
    <xf numFmtId="0" fontId="0" fillId="0" borderId="21" xfId="0" applyNumberFormat="1" applyBorder="1" applyAlignment="1">
      <alignment vertical="center"/>
    </xf>
    <xf numFmtId="0" fontId="0" fillId="0" borderId="22" xfId="0" applyNumberFormat="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horizontal="right" vertical="center"/>
    </xf>
    <xf numFmtId="0" fontId="0" fillId="0" borderId="0" xfId="0" applyNumberFormat="1" applyBorder="1" applyAlignment="1">
      <alignment vertical="center"/>
    </xf>
    <xf numFmtId="0" fontId="0" fillId="0" borderId="10" xfId="0" applyNumberFormat="1" applyBorder="1" applyAlignment="1">
      <alignment vertical="center"/>
    </xf>
    <xf numFmtId="49" fontId="0" fillId="0" borderId="10" xfId="0" applyNumberFormat="1" applyBorder="1" applyAlignment="1">
      <alignment vertical="center"/>
    </xf>
    <xf numFmtId="0"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5" fillId="0" borderId="23" xfId="0" applyNumberFormat="1" applyFont="1" applyBorder="1" applyAlignment="1">
      <alignment horizontal="right" vertical="center"/>
    </xf>
    <xf numFmtId="0" fontId="0" fillId="0" borderId="10" xfId="0" applyNumberFormat="1" applyBorder="1" applyAlignment="1">
      <alignment horizontal="left"/>
    </xf>
    <xf numFmtId="49" fontId="0" fillId="34" borderId="13" xfId="0" applyNumberFormat="1" applyFill="1" applyBorder="1" applyAlignment="1" applyProtection="1">
      <alignment horizontal="center" vertical="center"/>
      <protection locked="0"/>
    </xf>
    <xf numFmtId="0" fontId="0" fillId="33" borderId="0" xfId="0" applyFill="1" applyAlignment="1">
      <alignment horizontal="right"/>
    </xf>
    <xf numFmtId="0" fontId="0" fillId="33" borderId="0" xfId="0" applyFill="1" applyAlignment="1">
      <alignment vertical="top" wrapText="1"/>
    </xf>
    <xf numFmtId="0" fontId="16" fillId="33" borderId="0" xfId="0" applyFont="1" applyFill="1" applyAlignment="1">
      <alignment vertical="center" wrapText="1"/>
    </xf>
    <xf numFmtId="0" fontId="0" fillId="0" borderId="10" xfId="0" applyFill="1" applyBorder="1" applyAlignment="1" applyProtection="1">
      <alignment/>
      <protection/>
    </xf>
    <xf numFmtId="0" fontId="17" fillId="0" borderId="10" xfId="0" applyFont="1" applyFill="1" applyBorder="1" applyAlignment="1" applyProtection="1">
      <alignment horizontal="center"/>
      <protection/>
    </xf>
    <xf numFmtId="0" fontId="0" fillId="35" borderId="24" xfId="0" applyNumberFormat="1" applyFill="1" applyBorder="1" applyAlignment="1">
      <alignment horizontal="center" vertical="center"/>
    </xf>
    <xf numFmtId="0" fontId="0" fillId="35" borderId="25" xfId="0" applyNumberFormat="1" applyFill="1" applyBorder="1" applyAlignment="1">
      <alignment horizontal="center" vertical="center"/>
    </xf>
    <xf numFmtId="0" fontId="0" fillId="35" borderId="26" xfId="0" applyNumberFormat="1" applyFill="1" applyBorder="1" applyAlignment="1">
      <alignment horizontal="center" vertical="center"/>
    </xf>
    <xf numFmtId="0" fontId="7" fillId="35" borderId="27" xfId="0" applyNumberFormat="1" applyFont="1" applyFill="1" applyBorder="1" applyAlignment="1">
      <alignment horizontal="center" vertical="center"/>
    </xf>
    <xf numFmtId="0" fontId="0" fillId="35" borderId="28" xfId="0" applyNumberFormat="1" applyFill="1" applyBorder="1" applyAlignment="1">
      <alignment horizontal="center" vertical="center"/>
    </xf>
    <xf numFmtId="0" fontId="13" fillId="36" borderId="29" xfId="0" applyNumberFormat="1" applyFont="1" applyFill="1" applyBorder="1" applyAlignment="1" applyProtection="1">
      <alignment horizontal="center" vertical="center"/>
      <protection/>
    </xf>
    <xf numFmtId="0" fontId="0" fillId="36" borderId="30" xfId="0" applyNumberFormat="1" applyFill="1" applyBorder="1" applyAlignment="1">
      <alignment vertical="center"/>
    </xf>
    <xf numFmtId="0" fontId="0" fillId="37" borderId="31" xfId="0" applyNumberFormat="1" applyFill="1" applyBorder="1" applyAlignment="1">
      <alignment vertical="center"/>
    </xf>
    <xf numFmtId="0" fontId="3" fillId="0" borderId="32" xfId="0" applyNumberFormat="1" applyFont="1" applyBorder="1" applyAlignment="1">
      <alignment vertical="center"/>
    </xf>
    <xf numFmtId="0" fontId="16" fillId="33" borderId="0" xfId="0" applyFont="1" applyFill="1" applyAlignment="1">
      <alignment horizontal="left" vertical="center" wrapText="1"/>
    </xf>
    <xf numFmtId="0" fontId="0" fillId="33" borderId="0" xfId="0" applyFill="1" applyAlignment="1">
      <alignment horizontal="left" vertical="top" wrapText="1"/>
    </xf>
    <xf numFmtId="0" fontId="7" fillId="33" borderId="0" xfId="0" applyFont="1" applyFill="1" applyAlignment="1">
      <alignment vertical="center" wrapText="1"/>
    </xf>
    <xf numFmtId="0" fontId="5" fillId="33" borderId="0" xfId="0" applyFont="1" applyFill="1" applyAlignment="1">
      <alignment/>
    </xf>
    <xf numFmtId="0" fontId="0" fillId="33" borderId="0" xfId="0" applyFill="1" applyBorder="1" applyAlignment="1">
      <alignment/>
    </xf>
    <xf numFmtId="0" fontId="5" fillId="33" borderId="0" xfId="0" applyFont="1" applyFill="1" applyBorder="1" applyAlignment="1">
      <alignment/>
    </xf>
    <xf numFmtId="0" fontId="7" fillId="33" borderId="0" xfId="0" applyFont="1" applyFill="1" applyBorder="1" applyAlignment="1">
      <alignment vertical="top" wrapText="1"/>
    </xf>
    <xf numFmtId="0" fontId="20" fillId="33" borderId="0" xfId="0" applyFont="1" applyFill="1" applyAlignment="1">
      <alignment vertical="center" wrapText="1"/>
    </xf>
    <xf numFmtId="0" fontId="0" fillId="33" borderId="0" xfId="0" applyFill="1" applyAlignment="1">
      <alignment horizontal="left"/>
    </xf>
    <xf numFmtId="0" fontId="0" fillId="0" borderId="11" xfId="0" applyNumberFormat="1" applyBorder="1" applyAlignment="1">
      <alignment vertical="center"/>
    </xf>
    <xf numFmtId="0" fontId="5" fillId="0" borderId="15"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33" xfId="0" applyFill="1" applyBorder="1" applyAlignment="1" applyProtection="1">
      <alignment/>
      <protection/>
    </xf>
    <xf numFmtId="0" fontId="0" fillId="0" borderId="11" xfId="0" applyNumberFormat="1" applyBorder="1" applyAlignment="1">
      <alignment horizontal="right" vertical="center"/>
    </xf>
    <xf numFmtId="0" fontId="3" fillId="33" borderId="0" xfId="0" applyFont="1" applyFill="1" applyBorder="1" applyAlignment="1">
      <alignment vertical="top" wrapText="1"/>
    </xf>
    <xf numFmtId="0" fontId="12" fillId="38" borderId="0" xfId="0" applyNumberFormat="1" applyFont="1" applyFill="1" applyAlignment="1">
      <alignment vertical="center"/>
    </xf>
    <xf numFmtId="0" fontId="12" fillId="38" borderId="0" xfId="0" applyNumberFormat="1" applyFont="1" applyFill="1" applyAlignment="1">
      <alignment/>
    </xf>
    <xf numFmtId="0" fontId="12" fillId="38" borderId="0" xfId="0" applyNumberFormat="1" applyFont="1" applyFill="1" applyAlignment="1">
      <alignment horizontal="center" vertical="center"/>
    </xf>
    <xf numFmtId="0" fontId="12" fillId="38" borderId="0" xfId="0" applyNumberFormat="1" applyFont="1" applyFill="1" applyBorder="1" applyAlignment="1">
      <alignment/>
    </xf>
    <xf numFmtId="0" fontId="12" fillId="38" borderId="0" xfId="0" applyNumberFormat="1" applyFont="1" applyFill="1" applyBorder="1" applyAlignment="1">
      <alignment horizontal="center"/>
    </xf>
    <xf numFmtId="0" fontId="0" fillId="38" borderId="0" xfId="0" applyNumberFormat="1" applyFill="1" applyBorder="1" applyAlignment="1">
      <alignment/>
    </xf>
    <xf numFmtId="0" fontId="0" fillId="38" borderId="0" xfId="0" applyNumberFormat="1" applyFill="1" applyAlignment="1">
      <alignment horizontal="center"/>
    </xf>
    <xf numFmtId="0" fontId="5" fillId="38" borderId="0" xfId="0" applyNumberFormat="1" applyFont="1" applyFill="1" applyAlignment="1">
      <alignment/>
    </xf>
    <xf numFmtId="0" fontId="0" fillId="38" borderId="0" xfId="0" applyNumberFormat="1" applyFill="1" applyBorder="1" applyAlignment="1">
      <alignment vertical="center"/>
    </xf>
    <xf numFmtId="0" fontId="0" fillId="38" borderId="0" xfId="0" applyNumberFormat="1" applyFill="1" applyBorder="1" applyAlignment="1">
      <alignment horizontal="right"/>
    </xf>
    <xf numFmtId="0" fontId="5" fillId="38" borderId="0" xfId="0" applyNumberFormat="1" applyFont="1" applyFill="1" applyAlignment="1">
      <alignment wrapText="1"/>
    </xf>
    <xf numFmtId="0" fontId="0" fillId="38" borderId="0" xfId="0" applyNumberFormat="1" applyFill="1" applyAlignment="1">
      <alignment vertical="center"/>
    </xf>
    <xf numFmtId="0" fontId="0" fillId="38" borderId="0" xfId="0" applyNumberFormat="1" applyFill="1" applyAlignment="1">
      <alignment horizontal="center" vertical="center"/>
    </xf>
    <xf numFmtId="0" fontId="0" fillId="38" borderId="0" xfId="0" applyNumberFormat="1" applyFill="1" applyAlignment="1">
      <alignment horizontal="right" vertical="center"/>
    </xf>
    <xf numFmtId="0" fontId="0" fillId="38" borderId="0" xfId="0" applyNumberFormat="1" applyFill="1" applyAlignment="1">
      <alignment horizontal="right"/>
    </xf>
    <xf numFmtId="0" fontId="5" fillId="38" borderId="0" xfId="0" applyNumberFormat="1" applyFont="1" applyFill="1" applyBorder="1" applyAlignment="1">
      <alignment horizontal="right"/>
    </xf>
    <xf numFmtId="0" fontId="5" fillId="38" borderId="0" xfId="0" applyNumberFormat="1" applyFont="1" applyFill="1" applyAlignment="1">
      <alignment vertical="center"/>
    </xf>
    <xf numFmtId="0" fontId="17" fillId="0" borderId="12" xfId="0" applyFont="1" applyFill="1" applyBorder="1" applyAlignment="1" applyProtection="1">
      <alignment horizontal="center"/>
      <protection/>
    </xf>
    <xf numFmtId="0" fontId="0" fillId="0" borderId="12" xfId="0" applyFill="1" applyBorder="1" applyAlignment="1" applyProtection="1">
      <alignment/>
      <protection/>
    </xf>
    <xf numFmtId="0" fontId="0" fillId="33" borderId="0" xfId="0"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xf>
    <xf numFmtId="0" fontId="7" fillId="33" borderId="0" xfId="0" applyFont="1" applyFill="1" applyBorder="1" applyAlignment="1">
      <alignment vertical="center" wrapText="1"/>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Alignment="1">
      <alignment/>
    </xf>
    <xf numFmtId="0" fontId="4" fillId="33" borderId="0" xfId="0" applyFont="1" applyFill="1" applyBorder="1" applyAlignment="1">
      <alignment vertical="top" wrapText="1"/>
    </xf>
    <xf numFmtId="49" fontId="3" fillId="39" borderId="34" xfId="61" applyNumberFormat="1" applyFont="1" applyFill="1" applyBorder="1" applyAlignment="1">
      <alignment horizontal="center" vertical="center"/>
      <protection/>
    </xf>
    <xf numFmtId="49" fontId="3" fillId="39" borderId="35" xfId="61" applyNumberFormat="1" applyFont="1" applyFill="1" applyBorder="1" applyAlignment="1">
      <alignment horizontal="center" vertical="center"/>
      <protection/>
    </xf>
    <xf numFmtId="49" fontId="3" fillId="39" borderId="35" xfId="61" applyNumberFormat="1" applyFont="1" applyFill="1" applyBorder="1" applyAlignment="1">
      <alignment horizontal="center" vertical="center" wrapText="1"/>
      <protection/>
    </xf>
    <xf numFmtId="49" fontId="3" fillId="39" borderId="36" xfId="61" applyNumberFormat="1" applyFont="1" applyFill="1" applyBorder="1" applyAlignment="1">
      <alignment horizontal="center" vertical="center"/>
      <protection/>
    </xf>
    <xf numFmtId="49" fontId="3" fillId="39" borderId="37" xfId="61" applyNumberFormat="1" applyFont="1" applyFill="1" applyBorder="1" applyAlignment="1">
      <alignment horizontal="center" vertical="center"/>
      <protection/>
    </xf>
    <xf numFmtId="49" fontId="3" fillId="39" borderId="38" xfId="61" applyNumberFormat="1" applyFont="1" applyFill="1" applyBorder="1" applyAlignment="1">
      <alignment horizontal="center" vertical="center"/>
      <protection/>
    </xf>
    <xf numFmtId="49" fontId="3" fillId="39" borderId="39" xfId="61" applyNumberFormat="1" applyFont="1" applyFill="1" applyBorder="1" applyAlignment="1">
      <alignment horizontal="center" vertical="center"/>
      <protection/>
    </xf>
    <xf numFmtId="0" fontId="0" fillId="33" borderId="0" xfId="0" applyFill="1" applyAlignment="1">
      <alignment horizontal="left" vertical="center" wrapText="1"/>
    </xf>
    <xf numFmtId="0" fontId="4" fillId="33" borderId="0" xfId="0" applyFont="1" applyFill="1" applyAlignment="1">
      <alignment horizontal="left" vertical="top" wrapText="1"/>
    </xf>
    <xf numFmtId="0" fontId="0" fillId="0" borderId="40" xfId="0" applyNumberFormat="1" applyBorder="1" applyAlignment="1">
      <alignment horizontal="center" vertical="center"/>
    </xf>
    <xf numFmtId="49" fontId="0" fillId="0" borderId="0" xfId="0" applyNumberFormat="1" applyFill="1" applyBorder="1" applyAlignment="1" applyProtection="1">
      <alignment/>
      <protection/>
    </xf>
    <xf numFmtId="0" fontId="13" fillId="0"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vertical="center"/>
      <protection/>
    </xf>
    <xf numFmtId="0" fontId="13" fillId="40" borderId="29" xfId="0" applyNumberFormat="1" applyFont="1" applyFill="1" applyBorder="1" applyAlignment="1" applyProtection="1">
      <alignment horizontal="center" vertical="center"/>
      <protection/>
    </xf>
    <xf numFmtId="0" fontId="13" fillId="40" borderId="40" xfId="0" applyNumberFormat="1" applyFont="1" applyFill="1" applyBorder="1" applyAlignment="1" applyProtection="1">
      <alignment horizontal="center"/>
      <protection locked="0"/>
    </xf>
    <xf numFmtId="0" fontId="0" fillId="35" borderId="0" xfId="0" applyNumberFormat="1" applyFill="1" applyAlignment="1">
      <alignment vertical="center"/>
    </xf>
    <xf numFmtId="0" fontId="0" fillId="34" borderId="10" xfId="0" applyNumberFormat="1" applyFill="1" applyBorder="1" applyAlignment="1" applyProtection="1">
      <alignment horizontal="center" vertical="center"/>
      <protection locked="0"/>
    </xf>
    <xf numFmtId="0" fontId="0" fillId="34" borderId="10" xfId="0" applyNumberFormat="1" applyFill="1" applyBorder="1" applyAlignment="1" applyProtection="1">
      <alignment horizontal="center" vertical="center"/>
      <protection/>
    </xf>
    <xf numFmtId="49" fontId="0" fillId="34" borderId="10" xfId="0" applyNumberFormat="1" applyFill="1" applyBorder="1" applyAlignment="1" applyProtection="1">
      <alignment horizontal="center" vertical="center"/>
      <protection/>
    </xf>
    <xf numFmtId="49" fontId="0" fillId="34" borderId="12" xfId="0" applyNumberFormat="1" applyFill="1" applyBorder="1" applyAlignment="1" applyProtection="1">
      <alignment horizontal="center" vertical="center"/>
      <protection locked="0"/>
    </xf>
    <xf numFmtId="49" fontId="0" fillId="34" borderId="33" xfId="0" applyNumberFormat="1" applyFill="1" applyBorder="1" applyAlignment="1" applyProtection="1">
      <alignment horizontal="center" vertical="center"/>
      <protection locked="0"/>
    </xf>
    <xf numFmtId="49" fontId="0" fillId="34" borderId="41" xfId="0" applyNumberFormat="1" applyFill="1" applyBorder="1" applyAlignment="1" applyProtection="1">
      <alignment horizontal="center" vertical="center"/>
      <protection locked="0"/>
    </xf>
    <xf numFmtId="0" fontId="3" fillId="33" borderId="0" xfId="0" applyFont="1" applyFill="1" applyAlignment="1">
      <alignment horizontal="left" vertical="center" shrinkToFit="1"/>
    </xf>
    <xf numFmtId="0" fontId="3" fillId="33" borderId="0" xfId="0" applyFont="1" applyFill="1" applyAlignment="1">
      <alignment vertical="center"/>
    </xf>
    <xf numFmtId="0" fontId="14" fillId="41" borderId="0" xfId="0" applyNumberFormat="1" applyFont="1" applyFill="1" applyAlignment="1">
      <alignment vertical="center"/>
    </xf>
    <xf numFmtId="0" fontId="12" fillId="41" borderId="0" xfId="0" applyNumberFormat="1" applyFont="1" applyFill="1" applyAlignment="1">
      <alignment vertical="center"/>
    </xf>
    <xf numFmtId="0" fontId="18" fillId="33" borderId="0" xfId="0" applyFont="1" applyFill="1" applyAlignment="1">
      <alignment vertical="center"/>
    </xf>
    <xf numFmtId="0" fontId="0" fillId="42" borderId="42" xfId="0" applyNumberFormat="1" applyFill="1" applyBorder="1" applyAlignment="1" applyProtection="1">
      <alignment horizontal="center" vertical="center"/>
      <protection/>
    </xf>
    <xf numFmtId="0" fontId="5" fillId="38" borderId="0" xfId="0" applyNumberFormat="1" applyFont="1" applyFill="1" applyBorder="1" applyAlignment="1">
      <alignment/>
    </xf>
    <xf numFmtId="0" fontId="0" fillId="37" borderId="10" xfId="0" applyNumberFormat="1" applyFill="1" applyBorder="1" applyAlignment="1">
      <alignment vertical="center"/>
    </xf>
    <xf numFmtId="0" fontId="13" fillId="40" borderId="43" xfId="0" applyNumberFormat="1" applyFont="1" applyFill="1" applyBorder="1" applyAlignment="1" applyProtection="1">
      <alignment horizontal="center"/>
      <protection locked="0"/>
    </xf>
    <xf numFmtId="0" fontId="5" fillId="38" borderId="0" xfId="0" applyNumberFormat="1" applyFont="1" applyFill="1" applyAlignment="1">
      <alignment horizontal="left" shrinkToFit="1"/>
    </xf>
    <xf numFmtId="0" fontId="0" fillId="38" borderId="0" xfId="0" applyNumberFormat="1" applyFill="1" applyAlignment="1">
      <alignment horizontal="center" shrinkToFit="1"/>
    </xf>
    <xf numFmtId="0" fontId="17" fillId="0" borderId="0" xfId="0" applyFont="1" applyFill="1" applyBorder="1" applyAlignment="1" applyProtection="1">
      <alignment horizontal="center"/>
      <protection/>
    </xf>
    <xf numFmtId="0" fontId="0" fillId="0" borderId="0" xfId="0" applyFill="1" applyAlignment="1" applyProtection="1" quotePrefix="1">
      <alignment/>
      <protection/>
    </xf>
    <xf numFmtId="49" fontId="0" fillId="34" borderId="10"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center" vertical="center"/>
      <protection locked="0"/>
    </xf>
    <xf numFmtId="49" fontId="4" fillId="33" borderId="0" xfId="0" applyNumberFormat="1" applyFont="1" applyFill="1" applyBorder="1" applyAlignment="1">
      <alignment vertical="center"/>
    </xf>
    <xf numFmtId="0" fontId="0" fillId="34" borderId="10" xfId="0" applyNumberFormat="1" applyFont="1" applyFill="1" applyBorder="1" applyAlignment="1" applyProtection="1">
      <alignment horizontal="center" vertical="center"/>
      <protection locked="0"/>
    </xf>
    <xf numFmtId="0" fontId="0" fillId="0" borderId="44" xfId="0" applyNumberFormat="1" applyBorder="1" applyAlignment="1">
      <alignment horizontal="right" vertical="center"/>
    </xf>
    <xf numFmtId="0" fontId="0" fillId="33" borderId="0" xfId="0" applyNumberFormat="1" applyFill="1" applyAlignment="1">
      <alignment horizontal="center" vertical="center"/>
    </xf>
    <xf numFmtId="0" fontId="3" fillId="39" borderId="34" xfId="61" applyNumberFormat="1" applyFont="1" applyFill="1" applyBorder="1" applyAlignment="1">
      <alignment horizontal="center" vertical="center"/>
      <protection/>
    </xf>
    <xf numFmtId="0" fontId="0" fillId="43" borderId="10" xfId="0" applyNumberFormat="1" applyFill="1" applyBorder="1" applyAlignment="1" applyProtection="1">
      <alignment horizontal="center" vertical="center"/>
      <protection locked="0"/>
    </xf>
    <xf numFmtId="0" fontId="0" fillId="0" borderId="45" xfId="0" applyNumberFormat="1" applyBorder="1" applyAlignment="1">
      <alignment vertical="center"/>
    </xf>
    <xf numFmtId="0" fontId="0" fillId="0" borderId="46" xfId="0" applyNumberFormat="1" applyBorder="1" applyAlignment="1">
      <alignment vertical="center"/>
    </xf>
    <xf numFmtId="0" fontId="0" fillId="0" borderId="18" xfId="0" applyNumberFormat="1" applyBorder="1" applyAlignment="1">
      <alignment vertical="center"/>
    </xf>
    <xf numFmtId="0" fontId="0" fillId="0" borderId="44" xfId="0" applyNumberFormat="1" applyBorder="1" applyAlignment="1">
      <alignment vertical="center"/>
    </xf>
    <xf numFmtId="0" fontId="0" fillId="0" borderId="47" xfId="0" applyNumberFormat="1" applyBorder="1" applyAlignment="1">
      <alignment vertical="center"/>
    </xf>
    <xf numFmtId="0" fontId="0" fillId="38" borderId="45" xfId="0" applyNumberFormat="1" applyFill="1" applyBorder="1" applyAlignment="1">
      <alignment vertical="center"/>
    </xf>
    <xf numFmtId="0" fontId="0" fillId="38" borderId="18" xfId="0" applyNumberFormat="1" applyFill="1" applyBorder="1" applyAlignment="1">
      <alignment vertical="center"/>
    </xf>
    <xf numFmtId="0" fontId="0" fillId="38" borderId="44" xfId="0" applyNumberFormat="1" applyFill="1" applyBorder="1" applyAlignment="1">
      <alignment vertical="center"/>
    </xf>
    <xf numFmtId="0" fontId="0" fillId="0" borderId="35" xfId="0" applyNumberFormat="1" applyBorder="1" applyAlignment="1">
      <alignment vertical="center"/>
    </xf>
    <xf numFmtId="0" fontId="0" fillId="0" borderId="36" xfId="0" applyNumberFormat="1" applyBorder="1" applyAlignment="1">
      <alignment vertical="center"/>
    </xf>
    <xf numFmtId="0" fontId="0" fillId="0" borderId="0" xfId="0" applyAlignment="1" applyProtection="1">
      <alignment horizontal="center" vertical="center"/>
      <protection/>
    </xf>
    <xf numFmtId="0" fontId="0" fillId="0" borderId="0" xfId="0" applyBorder="1" applyAlignment="1" applyProtection="1">
      <alignment vertical="center"/>
      <protection/>
    </xf>
    <xf numFmtId="0" fontId="0" fillId="0" borderId="48" xfId="0" applyBorder="1" applyAlignment="1" applyProtection="1">
      <alignment vertical="center"/>
      <protection/>
    </xf>
    <xf numFmtId="0" fontId="0" fillId="0" borderId="11" xfId="0" applyBorder="1" applyAlignment="1" applyProtection="1">
      <alignment vertical="center"/>
      <protection/>
    </xf>
    <xf numFmtId="0" fontId="0" fillId="0" borderId="49" xfId="0" applyBorder="1" applyAlignment="1" applyProtection="1">
      <alignment vertical="center"/>
      <protection/>
    </xf>
    <xf numFmtId="0" fontId="0" fillId="0" borderId="39" xfId="0" applyBorder="1" applyAlignment="1" applyProtection="1">
      <alignment vertical="center"/>
      <protection/>
    </xf>
    <xf numFmtId="0" fontId="0" fillId="6" borderId="23" xfId="0" applyNumberFormat="1" applyFill="1" applyBorder="1" applyAlignment="1" applyProtection="1">
      <alignment horizontal="center" vertical="center"/>
      <protection/>
    </xf>
    <xf numFmtId="0" fontId="0" fillId="6" borderId="15" xfId="0" applyNumberFormat="1" applyFill="1" applyBorder="1" applyAlignment="1" applyProtection="1">
      <alignment horizontal="center" vertical="center"/>
      <protection/>
    </xf>
    <xf numFmtId="49" fontId="0" fillId="6" borderId="15" xfId="0" applyNumberFormat="1" applyFill="1" applyBorder="1" applyAlignment="1" applyProtection="1">
      <alignment horizontal="center" vertical="center"/>
      <protection/>
    </xf>
    <xf numFmtId="49" fontId="0" fillId="6" borderId="15" xfId="0" applyNumberFormat="1" applyFill="1" applyBorder="1" applyAlignment="1" applyProtection="1">
      <alignment horizontal="center" vertical="center"/>
      <protection locked="0"/>
    </xf>
    <xf numFmtId="49" fontId="0" fillId="6" borderId="10" xfId="0" applyNumberFormat="1" applyFill="1" applyBorder="1" applyAlignment="1" applyProtection="1">
      <alignment horizontal="center" vertical="center"/>
      <protection locked="0"/>
    </xf>
    <xf numFmtId="0" fontId="0" fillId="44" borderId="10" xfId="0" applyNumberFormat="1" applyFill="1" applyBorder="1" applyAlignment="1" applyProtection="1">
      <alignment horizontal="center" vertical="center"/>
      <protection locked="0"/>
    </xf>
    <xf numFmtId="49" fontId="0" fillId="34" borderId="15" xfId="0" applyNumberFormat="1" applyFill="1" applyBorder="1" applyAlignment="1" applyProtection="1">
      <alignment horizontal="center" vertical="center"/>
      <protection locked="0"/>
    </xf>
    <xf numFmtId="49" fontId="0" fillId="34" borderId="15" xfId="0" applyNumberFormat="1" applyFont="1" applyFill="1" applyBorder="1" applyAlignment="1" applyProtection="1">
      <alignment horizontal="center" vertical="center"/>
      <protection locked="0"/>
    </xf>
    <xf numFmtId="0" fontId="0" fillId="34" borderId="15" xfId="0" applyNumberFormat="1" applyFill="1" applyBorder="1" applyAlignment="1" applyProtection="1">
      <alignment horizontal="center" vertical="center"/>
      <protection locked="0"/>
    </xf>
    <xf numFmtId="0" fontId="0" fillId="34" borderId="15" xfId="0" applyNumberFormat="1" applyFill="1" applyBorder="1" applyAlignment="1" applyProtection="1">
      <alignment horizontal="center" vertical="center"/>
      <protection/>
    </xf>
    <xf numFmtId="0" fontId="0" fillId="34" borderId="15" xfId="0" applyNumberFormat="1" applyFont="1" applyFill="1" applyBorder="1" applyAlignment="1" applyProtection="1">
      <alignment horizontal="center" vertical="center"/>
      <protection locked="0"/>
    </xf>
    <xf numFmtId="49" fontId="0" fillId="34" borderId="15" xfId="0" applyNumberFormat="1" applyFill="1" applyBorder="1" applyAlignment="1" applyProtection="1">
      <alignment horizontal="center" vertical="center"/>
      <protection/>
    </xf>
    <xf numFmtId="49" fontId="0" fillId="34" borderId="18" xfId="0" applyNumberFormat="1" applyFill="1" applyBorder="1" applyAlignment="1" applyProtection="1">
      <alignment horizontal="center" vertical="center"/>
      <protection locked="0"/>
    </xf>
    <xf numFmtId="49" fontId="0" fillId="34" borderId="50" xfId="0" applyNumberFormat="1" applyFill="1" applyBorder="1" applyAlignment="1" applyProtection="1">
      <alignment horizontal="center" vertical="center"/>
      <protection locked="0"/>
    </xf>
    <xf numFmtId="49" fontId="0" fillId="34" borderId="47" xfId="0" applyNumberFormat="1" applyFill="1" applyBorder="1" applyAlignment="1" applyProtection="1">
      <alignment horizontal="center" vertical="center"/>
      <protection locked="0"/>
    </xf>
    <xf numFmtId="49" fontId="0" fillId="34" borderId="17" xfId="0" applyNumberFormat="1" applyFill="1" applyBorder="1" applyAlignment="1" applyProtection="1">
      <alignment horizontal="center" vertical="center"/>
      <protection locked="0"/>
    </xf>
    <xf numFmtId="0" fontId="0" fillId="42" borderId="51" xfId="0" applyNumberFormat="1" applyFill="1" applyBorder="1" applyAlignment="1">
      <alignment horizontal="center" vertical="center"/>
    </xf>
    <xf numFmtId="49" fontId="0" fillId="42" borderId="52" xfId="0" applyNumberFormat="1" applyFill="1" applyBorder="1" applyAlignment="1">
      <alignment horizontal="center" vertical="center"/>
    </xf>
    <xf numFmtId="49" fontId="0" fillId="42" borderId="42" xfId="0" applyNumberFormat="1" applyFill="1" applyBorder="1" applyAlignment="1">
      <alignment horizontal="left" vertical="center"/>
    </xf>
    <xf numFmtId="49" fontId="0" fillId="42" borderId="42" xfId="0" applyNumberFormat="1" applyFill="1" applyBorder="1" applyAlignment="1">
      <alignment horizontal="center" vertical="center"/>
    </xf>
    <xf numFmtId="0" fontId="0" fillId="42" borderId="42" xfId="0" applyNumberFormat="1" applyFill="1" applyBorder="1" applyAlignment="1" applyProtection="1">
      <alignment horizontal="center" vertical="center"/>
      <protection locked="0"/>
    </xf>
    <xf numFmtId="49" fontId="0" fillId="34" borderId="42" xfId="0" applyNumberFormat="1" applyFill="1" applyBorder="1" applyAlignment="1" applyProtection="1">
      <alignment horizontal="center" vertical="center"/>
      <protection locked="0"/>
    </xf>
    <xf numFmtId="49" fontId="0" fillId="42" borderId="53" xfId="0" applyNumberFormat="1" applyFill="1" applyBorder="1" applyAlignment="1">
      <alignment horizontal="center" vertical="center"/>
    </xf>
    <xf numFmtId="49" fontId="0" fillId="42" borderId="42" xfId="0" applyNumberFormat="1" applyFill="1" applyBorder="1" applyAlignment="1" applyProtection="1">
      <alignment horizontal="center" vertical="center"/>
      <protection locked="0"/>
    </xf>
    <xf numFmtId="49" fontId="0" fillId="42" borderId="54" xfId="0" applyNumberFormat="1" applyFill="1" applyBorder="1" applyAlignment="1">
      <alignment horizontal="center" vertical="center"/>
    </xf>
    <xf numFmtId="49" fontId="0" fillId="42" borderId="55" xfId="0" applyNumberFormat="1" applyFill="1" applyBorder="1" applyAlignment="1">
      <alignment horizontal="center" vertical="center"/>
    </xf>
    <xf numFmtId="49" fontId="0" fillId="42" borderId="32" xfId="0" applyNumberFormat="1" applyFill="1" applyBorder="1" applyAlignment="1">
      <alignment horizontal="center" vertical="center"/>
    </xf>
    <xf numFmtId="49" fontId="0" fillId="42" borderId="56" xfId="0" applyNumberFormat="1" applyFill="1" applyBorder="1" applyAlignment="1">
      <alignment horizontal="center" vertical="center"/>
    </xf>
    <xf numFmtId="49" fontId="0" fillId="42" borderId="57" xfId="0" applyNumberFormat="1" applyFill="1" applyBorder="1" applyAlignment="1">
      <alignment horizontal="center" vertical="center"/>
    </xf>
    <xf numFmtId="49" fontId="3" fillId="39" borderId="39" xfId="0" applyNumberFormat="1" applyFont="1" applyFill="1" applyBorder="1" applyAlignment="1">
      <alignment horizontal="center" vertical="center"/>
    </xf>
    <xf numFmtId="0" fontId="0" fillId="6" borderId="23" xfId="0" applyNumberFormat="1" applyFill="1" applyBorder="1" applyAlignment="1">
      <alignment horizontal="center" vertical="center"/>
    </xf>
    <xf numFmtId="49" fontId="0" fillId="34" borderId="19" xfId="0" applyNumberFormat="1" applyFill="1" applyBorder="1" applyAlignment="1" applyProtection="1">
      <alignment horizontal="center" vertical="center"/>
      <protection locked="0"/>
    </xf>
    <xf numFmtId="0" fontId="0" fillId="6" borderId="58" xfId="0" applyNumberFormat="1" applyFill="1" applyBorder="1" applyAlignment="1">
      <alignment horizontal="center" vertical="center"/>
    </xf>
    <xf numFmtId="49" fontId="0" fillId="34" borderId="59" xfId="0" applyNumberFormat="1" applyFill="1" applyBorder="1" applyAlignment="1" applyProtection="1">
      <alignment horizontal="center" vertical="center"/>
      <protection locked="0"/>
    </xf>
    <xf numFmtId="0" fontId="0" fillId="6" borderId="28" xfId="0" applyNumberFormat="1" applyFill="1" applyBorder="1" applyAlignment="1">
      <alignment horizontal="center" vertical="center"/>
    </xf>
    <xf numFmtId="49" fontId="0" fillId="34" borderId="60" xfId="0" applyNumberFormat="1" applyFill="1" applyBorder="1" applyAlignment="1" applyProtection="1">
      <alignment horizontal="center" vertical="center"/>
      <protection locked="0"/>
    </xf>
    <xf numFmtId="49" fontId="0" fillId="34" borderId="60" xfId="0" applyNumberFormat="1" applyFill="1" applyBorder="1" applyAlignment="1" applyProtection="1">
      <alignment horizontal="left" vertical="center"/>
      <protection locked="0"/>
    </xf>
    <xf numFmtId="0" fontId="0" fillId="34" borderId="60" xfId="0" applyNumberFormat="1" applyFill="1" applyBorder="1" applyAlignment="1" applyProtection="1">
      <alignment horizontal="center" vertical="center"/>
      <protection locked="0"/>
    </xf>
    <xf numFmtId="0" fontId="0" fillId="34" borderId="60" xfId="0" applyNumberFormat="1" applyFill="1" applyBorder="1" applyAlignment="1" applyProtection="1">
      <alignment horizontal="center" vertical="center"/>
      <protection/>
    </xf>
    <xf numFmtId="0" fontId="0" fillId="34" borderId="60" xfId="0" applyNumberFormat="1" applyFont="1" applyFill="1" applyBorder="1" applyAlignment="1" applyProtection="1">
      <alignment horizontal="center" vertical="center"/>
      <protection locked="0"/>
    </xf>
    <xf numFmtId="49" fontId="0" fillId="34" borderId="60" xfId="0" applyNumberFormat="1" applyFill="1" applyBorder="1" applyAlignment="1" applyProtection="1">
      <alignment horizontal="center" vertical="center"/>
      <protection/>
    </xf>
    <xf numFmtId="49" fontId="0" fillId="34" borderId="24" xfId="0" applyNumberFormat="1" applyFill="1" applyBorder="1" applyAlignment="1" applyProtection="1">
      <alignment horizontal="center" vertical="center"/>
      <protection locked="0"/>
    </xf>
    <xf numFmtId="49" fontId="0" fillId="34" borderId="61" xfId="0" applyNumberFormat="1" applyFill="1" applyBorder="1" applyAlignment="1" applyProtection="1">
      <alignment horizontal="center" vertical="center"/>
      <protection locked="0"/>
    </xf>
    <xf numFmtId="49" fontId="0" fillId="34" borderId="26" xfId="0" applyNumberFormat="1" applyFill="1" applyBorder="1" applyAlignment="1" applyProtection="1">
      <alignment horizontal="center" vertical="center"/>
      <protection locked="0"/>
    </xf>
    <xf numFmtId="49" fontId="0" fillId="34" borderId="25" xfId="0" applyNumberFormat="1" applyFill="1" applyBorder="1" applyAlignment="1" applyProtection="1">
      <alignment horizontal="center" vertical="center"/>
      <protection locked="0"/>
    </xf>
    <xf numFmtId="49" fontId="0" fillId="34" borderId="62" xfId="0" applyNumberFormat="1" applyFill="1" applyBorder="1" applyAlignment="1" applyProtection="1">
      <alignment horizontal="center" vertical="center"/>
      <protection locked="0"/>
    </xf>
    <xf numFmtId="0" fontId="0" fillId="6" borderId="63" xfId="0" applyNumberFormat="1" applyFill="1" applyBorder="1" applyAlignment="1" applyProtection="1" quotePrefix="1">
      <alignment horizontal="center" vertical="center"/>
      <protection/>
    </xf>
    <xf numFmtId="0" fontId="0" fillId="6" borderId="64" xfId="0" applyNumberFormat="1" applyFill="1" applyBorder="1" applyAlignment="1" applyProtection="1" quotePrefix="1">
      <alignment horizontal="center" vertical="center"/>
      <protection/>
    </xf>
    <xf numFmtId="0" fontId="0" fillId="15" borderId="0" xfId="0" applyFill="1" applyAlignment="1" applyProtection="1">
      <alignment vertical="center"/>
      <protection/>
    </xf>
    <xf numFmtId="49" fontId="0" fillId="15" borderId="52" xfId="0" applyNumberFormat="1" applyFill="1" applyBorder="1" applyAlignment="1" applyProtection="1">
      <alignment horizontal="center" vertical="center"/>
      <protection/>
    </xf>
    <xf numFmtId="49" fontId="0" fillId="15" borderId="42" xfId="0" applyNumberFormat="1" applyFill="1" applyBorder="1" applyAlignment="1" applyProtection="1">
      <alignment horizontal="center" vertical="center"/>
      <protection/>
    </xf>
    <xf numFmtId="0" fontId="0" fillId="15" borderId="42" xfId="0" applyNumberFormat="1" applyFill="1" applyBorder="1" applyAlignment="1" applyProtection="1">
      <alignment horizontal="center" vertical="center"/>
      <protection/>
    </xf>
    <xf numFmtId="49" fontId="0" fillId="15" borderId="29" xfId="0" applyNumberFormat="1" applyFill="1" applyBorder="1" applyAlignment="1" applyProtection="1">
      <alignment horizontal="center" vertical="center"/>
      <protection locked="0"/>
    </xf>
    <xf numFmtId="0" fontId="0" fillId="15" borderId="64" xfId="0" applyFill="1" applyBorder="1" applyAlignment="1" applyProtection="1">
      <alignment horizontal="center" vertical="center"/>
      <protection/>
    </xf>
    <xf numFmtId="0" fontId="0" fillId="15" borderId="11" xfId="0" applyFill="1" applyBorder="1" applyAlignment="1" applyProtection="1">
      <alignment vertical="center"/>
      <protection/>
    </xf>
    <xf numFmtId="0" fontId="0" fillId="15" borderId="49" xfId="0" applyFill="1" applyBorder="1" applyAlignment="1" applyProtection="1">
      <alignment vertical="center"/>
      <protection/>
    </xf>
    <xf numFmtId="0" fontId="0" fillId="38" borderId="0" xfId="0" applyNumberFormat="1" applyFill="1" applyAlignment="1">
      <alignment horizontal="left" shrinkToFit="1"/>
    </xf>
    <xf numFmtId="49" fontId="0" fillId="34" borderId="15" xfId="0" applyNumberFormat="1" applyFont="1" applyFill="1" applyBorder="1" applyAlignment="1" applyProtection="1">
      <alignment horizontal="left" vertical="center"/>
      <protection locked="0"/>
    </xf>
    <xf numFmtId="0" fontId="0" fillId="44" borderId="15" xfId="0" applyNumberFormat="1" applyFill="1" applyBorder="1" applyAlignment="1" applyProtection="1">
      <alignment horizontal="center" vertical="center"/>
      <protection locked="0"/>
    </xf>
    <xf numFmtId="0" fontId="0" fillId="44" borderId="60" xfId="0" applyNumberFormat="1" applyFill="1" applyBorder="1" applyAlignment="1" applyProtection="1">
      <alignment horizontal="center" vertical="center"/>
      <protection locked="0"/>
    </xf>
    <xf numFmtId="0" fontId="0" fillId="6" borderId="65" xfId="0" applyNumberFormat="1" applyFill="1" applyBorder="1" applyAlignment="1" applyProtection="1" quotePrefix="1">
      <alignment horizontal="center" vertical="center"/>
      <protection/>
    </xf>
    <xf numFmtId="0" fontId="0" fillId="0" borderId="59" xfId="0" applyBorder="1" applyAlignment="1" applyProtection="1">
      <alignment vertical="center"/>
      <protection/>
    </xf>
    <xf numFmtId="0" fontId="0" fillId="0" borderId="66" xfId="0" applyBorder="1" applyAlignment="1" applyProtection="1">
      <alignment vertical="center"/>
      <protection/>
    </xf>
    <xf numFmtId="0" fontId="0" fillId="45" borderId="0" xfId="0" applyNumberFormat="1" applyFill="1" applyAlignment="1">
      <alignment horizontal="center" vertical="center"/>
    </xf>
    <xf numFmtId="49" fontId="0" fillId="15" borderId="52" xfId="61" applyNumberFormat="1" applyFill="1" applyBorder="1" applyAlignment="1" applyProtection="1">
      <alignment horizontal="center" vertical="center"/>
      <protection/>
    </xf>
    <xf numFmtId="49" fontId="0" fillId="15" borderId="42" xfId="61" applyNumberFormat="1" applyFill="1" applyBorder="1" applyAlignment="1" applyProtection="1">
      <alignment horizontal="center" vertical="center"/>
      <protection/>
    </xf>
    <xf numFmtId="49" fontId="0" fillId="15" borderId="42" xfId="61" applyNumberFormat="1" applyFont="1" applyFill="1" applyBorder="1" applyAlignment="1" applyProtection="1">
      <alignment horizontal="center" vertical="center"/>
      <protection/>
    </xf>
    <xf numFmtId="49" fontId="0" fillId="15" borderId="32" xfId="61" applyNumberFormat="1" applyFont="1" applyFill="1" applyBorder="1" applyAlignment="1" applyProtection="1">
      <alignment horizontal="center" vertical="center"/>
      <protection/>
    </xf>
    <xf numFmtId="14" fontId="0" fillId="0" borderId="0" xfId="0" applyNumberFormat="1" applyAlignment="1">
      <alignment/>
    </xf>
    <xf numFmtId="0" fontId="70" fillId="44" borderId="0" xfId="0" applyNumberFormat="1" applyFont="1" applyFill="1" applyAlignment="1">
      <alignment vertical="center"/>
    </xf>
    <xf numFmtId="49" fontId="0" fillId="33" borderId="67" xfId="0" applyNumberFormat="1" applyFill="1" applyBorder="1" applyAlignment="1">
      <alignment horizontal="center" vertical="center"/>
    </xf>
    <xf numFmtId="0" fontId="26" fillId="0" borderId="0" xfId="0" applyFont="1" applyAlignment="1">
      <alignment/>
    </xf>
    <xf numFmtId="0" fontId="26" fillId="0" borderId="0" xfId="0" applyFont="1" applyAlignment="1">
      <alignment vertical="center"/>
    </xf>
    <xf numFmtId="0" fontId="26" fillId="0" borderId="0" xfId="0" applyFont="1" applyFill="1" applyAlignment="1">
      <alignment/>
    </xf>
    <xf numFmtId="0" fontId="26" fillId="0" borderId="10" xfId="0" applyFont="1" applyBorder="1" applyAlignment="1">
      <alignment horizontal="center" vertical="center"/>
    </xf>
    <xf numFmtId="0" fontId="26" fillId="0" borderId="45"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xf>
    <xf numFmtId="0" fontId="26" fillId="0" borderId="0" xfId="0" applyFont="1" applyFill="1" applyBorder="1" applyAlignment="1">
      <alignment/>
    </xf>
    <xf numFmtId="0" fontId="26" fillId="0" borderId="46" xfId="0" applyFont="1" applyFill="1" applyBorder="1" applyAlignment="1">
      <alignment/>
    </xf>
    <xf numFmtId="0" fontId="26" fillId="0" borderId="18" xfId="0" applyFont="1" applyBorder="1" applyAlignment="1">
      <alignment vertical="center"/>
    </xf>
    <xf numFmtId="0" fontId="26" fillId="0" borderId="44" xfId="0" applyFont="1" applyBorder="1" applyAlignment="1">
      <alignment vertical="center"/>
    </xf>
    <xf numFmtId="0" fontId="26" fillId="0" borderId="44" xfId="0" applyFont="1" applyBorder="1" applyAlignment="1">
      <alignment/>
    </xf>
    <xf numFmtId="0" fontId="26" fillId="0" borderId="44" xfId="0" applyFont="1" applyFill="1" applyBorder="1" applyAlignment="1">
      <alignment/>
    </xf>
    <xf numFmtId="0" fontId="26" fillId="0" borderId="47" xfId="0" applyFont="1" applyFill="1" applyBorder="1" applyAlignment="1">
      <alignment/>
    </xf>
    <xf numFmtId="0" fontId="26" fillId="0" borderId="12" xfId="0" applyFont="1" applyBorder="1" applyAlignment="1">
      <alignment vertical="center"/>
    </xf>
    <xf numFmtId="0" fontId="26" fillId="0" borderId="66" xfId="0" applyFont="1" applyBorder="1" applyAlignment="1">
      <alignment vertical="center"/>
    </xf>
    <xf numFmtId="0" fontId="26" fillId="0" borderId="66" xfId="0" applyFont="1" applyBorder="1" applyAlignment="1">
      <alignment/>
    </xf>
    <xf numFmtId="0" fontId="26" fillId="0" borderId="66" xfId="0" applyFont="1" applyFill="1" applyBorder="1" applyAlignment="1">
      <alignment/>
    </xf>
    <xf numFmtId="0" fontId="26" fillId="0" borderId="33" xfId="0" applyFont="1" applyFill="1" applyBorder="1" applyAlignment="1">
      <alignment/>
    </xf>
    <xf numFmtId="0" fontId="0" fillId="0" borderId="66" xfId="0" applyFont="1" applyBorder="1" applyAlignment="1">
      <alignment vertical="center"/>
    </xf>
    <xf numFmtId="0" fontId="26" fillId="0" borderId="33" xfId="0" applyFont="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horizontal="left" vertical="top" wrapText="1"/>
    </xf>
    <xf numFmtId="0" fontId="0" fillId="0" borderId="0" xfId="0" applyAlignment="1">
      <alignment wrapText="1"/>
    </xf>
    <xf numFmtId="0" fontId="2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0" fillId="39" borderId="68" xfId="0" applyFill="1" applyBorder="1" applyAlignment="1" applyProtection="1">
      <alignment horizontal="left" vertical="center" shrinkToFit="1"/>
      <protection/>
    </xf>
    <xf numFmtId="0" fontId="0" fillId="39" borderId="69" xfId="0" applyFill="1" applyBorder="1" applyAlignment="1" applyProtection="1">
      <alignment horizontal="left" vertical="center" shrinkToFit="1"/>
      <protection/>
    </xf>
    <xf numFmtId="0" fontId="0" fillId="39" borderId="70" xfId="0" applyFill="1" applyBorder="1" applyAlignment="1" applyProtection="1">
      <alignment horizontal="left" vertical="center" shrinkToFit="1"/>
      <protection/>
    </xf>
    <xf numFmtId="0" fontId="19" fillId="33" borderId="0" xfId="0" applyFont="1" applyFill="1" applyAlignment="1">
      <alignment horizontal="center" vertical="center"/>
    </xf>
    <xf numFmtId="0" fontId="3" fillId="33" borderId="0" xfId="0" applyFont="1" applyFill="1" applyAlignment="1" applyProtection="1">
      <alignment horizontal="left" vertical="center" wrapText="1"/>
      <protection/>
    </xf>
    <xf numFmtId="0" fontId="0" fillId="33" borderId="0" xfId="0" applyFill="1" applyAlignment="1">
      <alignment horizontal="center"/>
    </xf>
    <xf numFmtId="180" fontId="18" fillId="33" borderId="0" xfId="0" applyNumberFormat="1" applyFont="1" applyFill="1" applyAlignment="1">
      <alignment horizontal="center" vertical="center" shrinkToFit="1"/>
    </xf>
    <xf numFmtId="0" fontId="3" fillId="33" borderId="0" xfId="0" applyFont="1" applyFill="1" applyAlignment="1">
      <alignment horizontal="left" vertical="center" shrinkToFit="1"/>
    </xf>
    <xf numFmtId="0" fontId="6" fillId="33" borderId="0" xfId="0" applyFont="1" applyFill="1" applyBorder="1" applyAlignment="1" applyProtection="1">
      <alignment horizontal="left" vertical="center" wrapText="1"/>
      <protection/>
    </xf>
    <xf numFmtId="0" fontId="16" fillId="33" borderId="0" xfId="0" applyFont="1" applyFill="1" applyAlignment="1">
      <alignment horizontal="left" vertical="center" wrapText="1"/>
    </xf>
    <xf numFmtId="49" fontId="0" fillId="39" borderId="51" xfId="0" applyNumberFormat="1" applyFill="1" applyBorder="1" applyAlignment="1" applyProtection="1">
      <alignment horizontal="center" vertical="center"/>
      <protection locked="0"/>
    </xf>
    <xf numFmtId="49" fontId="0" fillId="39" borderId="54" xfId="0" applyNumberFormat="1" applyFill="1" applyBorder="1" applyAlignment="1" applyProtection="1">
      <alignment horizontal="center" vertical="center"/>
      <protection locked="0"/>
    </xf>
    <xf numFmtId="49" fontId="0" fillId="39" borderId="32" xfId="0" applyNumberFormat="1" applyFill="1" applyBorder="1" applyAlignment="1" applyProtection="1">
      <alignment horizontal="center" vertical="center"/>
      <protection locked="0"/>
    </xf>
    <xf numFmtId="0" fontId="7" fillId="33" borderId="0" xfId="0" applyFont="1" applyFill="1" applyBorder="1" applyAlignment="1">
      <alignment horizontal="center" shrinkToFit="1"/>
    </xf>
    <xf numFmtId="0" fontId="0" fillId="33" borderId="0" xfId="0" applyFill="1" applyAlignment="1">
      <alignment horizontal="left" vertical="center" wrapText="1"/>
    </xf>
    <xf numFmtId="0" fontId="0" fillId="39" borderId="51" xfId="0" applyFill="1" applyBorder="1" applyAlignment="1" applyProtection="1">
      <alignment horizontal="center" vertical="center"/>
      <protection locked="0"/>
    </xf>
    <xf numFmtId="0" fontId="0" fillId="39" borderId="54" xfId="0" applyFill="1" applyBorder="1" applyAlignment="1" applyProtection="1">
      <alignment horizontal="center" vertical="center"/>
      <protection locked="0"/>
    </xf>
    <xf numFmtId="0" fontId="0" fillId="39" borderId="32" xfId="0" applyFill="1" applyBorder="1" applyAlignment="1" applyProtection="1">
      <alignment horizontal="center" vertical="center"/>
      <protection locked="0"/>
    </xf>
    <xf numFmtId="0" fontId="5" fillId="33" borderId="0" xfId="0" applyFont="1" applyFill="1" applyBorder="1" applyAlignment="1">
      <alignment horizontal="center" vertical="center"/>
    </xf>
    <xf numFmtId="0" fontId="24" fillId="33" borderId="0" xfId="0" applyFont="1" applyFill="1" applyAlignment="1">
      <alignment vertical="center" shrinkToFit="1"/>
    </xf>
    <xf numFmtId="0" fontId="0" fillId="0" borderId="0" xfId="0" applyAlignment="1">
      <alignment vertical="center" shrinkToFit="1"/>
    </xf>
    <xf numFmtId="0" fontId="3" fillId="39" borderId="51" xfId="0" applyFont="1" applyFill="1" applyBorder="1" applyAlignment="1" applyProtection="1">
      <alignment horizontal="center" vertical="center"/>
      <protection locked="0"/>
    </xf>
    <xf numFmtId="0" fontId="3" fillId="39" borderId="54" xfId="0" applyFont="1" applyFill="1" applyBorder="1" applyAlignment="1" applyProtection="1">
      <alignment horizontal="center" vertical="center"/>
      <protection locked="0"/>
    </xf>
    <xf numFmtId="0" fontId="3" fillId="39" borderId="32"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3" fillId="39" borderId="51" xfId="0" applyFont="1" applyFill="1" applyBorder="1" applyAlignment="1" applyProtection="1">
      <alignment horizontal="center" vertical="center" shrinkToFit="1"/>
      <protection locked="0"/>
    </xf>
    <xf numFmtId="0" fontId="3" fillId="39" borderId="54" xfId="0" applyFont="1" applyFill="1" applyBorder="1" applyAlignment="1" applyProtection="1">
      <alignment horizontal="center" vertical="center" shrinkToFit="1"/>
      <protection locked="0"/>
    </xf>
    <xf numFmtId="0" fontId="3" fillId="39" borderId="32" xfId="0" applyFont="1" applyFill="1" applyBorder="1" applyAlignment="1" applyProtection="1">
      <alignment horizontal="center" vertical="center" shrinkToFit="1"/>
      <protection locked="0"/>
    </xf>
    <xf numFmtId="0" fontId="0" fillId="33" borderId="71" xfId="0" applyFill="1" applyBorder="1" applyAlignment="1">
      <alignment horizontal="left" vertical="center"/>
    </xf>
    <xf numFmtId="0" fontId="5" fillId="33" borderId="0" xfId="0" applyFont="1" applyFill="1" applyBorder="1" applyAlignment="1" applyProtection="1">
      <alignment horizontal="center" vertical="center"/>
      <protection locked="0"/>
    </xf>
    <xf numFmtId="49" fontId="10"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3" fillId="39" borderId="63" xfId="61" applyNumberFormat="1" applyFont="1" applyFill="1" applyBorder="1" applyAlignment="1">
      <alignment horizontal="center" vertical="center"/>
      <protection/>
    </xf>
    <xf numFmtId="49" fontId="3" fillId="39" borderId="72" xfId="61" applyNumberFormat="1" applyFont="1" applyFill="1" applyBorder="1" applyAlignment="1">
      <alignment horizontal="center" vertical="center"/>
      <protection/>
    </xf>
    <xf numFmtId="49" fontId="3" fillId="39" borderId="73" xfId="61" applyNumberFormat="1" applyFont="1" applyFill="1" applyBorder="1" applyAlignment="1">
      <alignment horizontal="center" vertical="center"/>
      <protection/>
    </xf>
    <xf numFmtId="0" fontId="0" fillId="15" borderId="51" xfId="0" applyFill="1" applyBorder="1" applyAlignment="1" applyProtection="1">
      <alignment horizontal="center" vertical="center"/>
      <protection/>
    </xf>
    <xf numFmtId="0" fontId="0" fillId="15" borderId="54" xfId="0" applyFill="1" applyBorder="1" applyAlignment="1" applyProtection="1">
      <alignment horizontal="center" vertical="center"/>
      <protection/>
    </xf>
    <xf numFmtId="0" fontId="0" fillId="15" borderId="32" xfId="0" applyFill="1" applyBorder="1" applyAlignment="1" applyProtection="1">
      <alignment horizontal="center" vertical="center"/>
      <protection/>
    </xf>
    <xf numFmtId="0" fontId="9" fillId="33" borderId="63" xfId="0" applyFont="1" applyFill="1" applyBorder="1" applyAlignment="1" applyProtection="1">
      <alignment horizontal="center" vertical="center"/>
      <protection/>
    </xf>
    <xf numFmtId="0" fontId="9" fillId="33" borderId="72" xfId="0" applyFont="1" applyFill="1" applyBorder="1" applyAlignment="1" applyProtection="1">
      <alignment horizontal="center" vertical="center"/>
      <protection/>
    </xf>
    <xf numFmtId="0" fontId="9" fillId="33" borderId="39" xfId="0" applyFont="1" applyFill="1" applyBorder="1" applyAlignment="1" applyProtection="1">
      <alignment horizontal="center" vertical="center"/>
      <protection/>
    </xf>
    <xf numFmtId="0" fontId="9" fillId="33" borderId="64"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49" xfId="0" applyFont="1" applyFill="1" applyBorder="1" applyAlignment="1" applyProtection="1">
      <alignment horizontal="center" vertical="center"/>
      <protection/>
    </xf>
    <xf numFmtId="0" fontId="25" fillId="33" borderId="72" xfId="0" applyFont="1" applyFill="1" applyBorder="1" applyAlignment="1" applyProtection="1">
      <alignment vertical="center" shrinkToFit="1"/>
      <protection/>
    </xf>
    <xf numFmtId="0" fontId="0" fillId="0" borderId="72" xfId="0" applyBorder="1" applyAlignment="1">
      <alignment vertical="center" shrinkToFit="1"/>
    </xf>
    <xf numFmtId="0" fontId="3" fillId="38" borderId="0" xfId="0" applyNumberFormat="1" applyFont="1" applyFill="1" applyBorder="1" applyAlignment="1">
      <alignment horizontal="distributed"/>
    </xf>
    <xf numFmtId="0" fontId="0" fillId="0" borderId="0" xfId="0" applyAlignment="1">
      <alignment/>
    </xf>
    <xf numFmtId="0" fontId="0" fillId="0" borderId="0" xfId="0" applyNumberFormat="1" applyAlignment="1">
      <alignment horizontal="center" vertical="center"/>
    </xf>
    <xf numFmtId="0" fontId="0" fillId="0" borderId="44" xfId="0" applyNumberFormat="1" applyBorder="1" applyAlignment="1">
      <alignment horizontal="center" vertical="center"/>
    </xf>
    <xf numFmtId="38" fontId="0" fillId="0" borderId="0" xfId="49" applyFont="1" applyAlignment="1">
      <alignment horizontal="center" vertical="center"/>
    </xf>
    <xf numFmtId="38" fontId="0" fillId="0" borderId="44" xfId="49" applyFont="1" applyBorder="1" applyAlignment="1">
      <alignment horizontal="center" vertical="center"/>
    </xf>
    <xf numFmtId="0" fontId="0" fillId="0" borderId="10" xfId="0" applyNumberFormat="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13" fillId="36" borderId="51" xfId="0" applyNumberFormat="1" applyFont="1" applyFill="1" applyBorder="1" applyAlignment="1" applyProtection="1">
      <alignment horizontal="center" vertical="center" shrinkToFit="1"/>
      <protection/>
    </xf>
    <xf numFmtId="0" fontId="13" fillId="36" borderId="54" xfId="0" applyNumberFormat="1" applyFont="1" applyFill="1" applyBorder="1" applyAlignment="1" applyProtection="1">
      <alignment horizontal="center" vertical="center" shrinkToFit="1"/>
      <protection/>
    </xf>
    <xf numFmtId="49" fontId="13" fillId="40" borderId="51" xfId="0" applyNumberFormat="1" applyFont="1" applyFill="1" applyBorder="1" applyAlignment="1" applyProtection="1">
      <alignment horizontal="center" vertical="center" shrinkToFit="1"/>
      <protection/>
    </xf>
    <xf numFmtId="49" fontId="13" fillId="40" borderId="54" xfId="0" applyNumberFormat="1" applyFont="1" applyFill="1" applyBorder="1" applyAlignment="1" applyProtection="1">
      <alignment horizontal="center" vertical="center" shrinkToFit="1"/>
      <protection/>
    </xf>
    <xf numFmtId="49" fontId="13" fillId="40" borderId="74" xfId="0" applyNumberFormat="1" applyFont="1" applyFill="1" applyBorder="1" applyAlignment="1" applyProtection="1">
      <alignment horizontal="center" vertical="center" shrinkToFit="1"/>
      <protection/>
    </xf>
    <xf numFmtId="0" fontId="15" fillId="37" borderId="75" xfId="0" applyNumberFormat="1" applyFont="1" applyFill="1" applyBorder="1" applyAlignment="1">
      <alignment horizontal="center" vertical="center"/>
    </xf>
    <xf numFmtId="0" fontId="15" fillId="37" borderId="76" xfId="0" applyNumberFormat="1" applyFont="1" applyFill="1" applyBorder="1" applyAlignment="1">
      <alignment horizontal="center" vertical="center"/>
    </xf>
    <xf numFmtId="0" fontId="0" fillId="0" borderId="77" xfId="0" applyNumberFormat="1" applyBorder="1" applyAlignment="1">
      <alignment horizontal="center" vertical="center"/>
    </xf>
    <xf numFmtId="0" fontId="0" fillId="0" borderId="0" xfId="0" applyNumberFormat="1" applyBorder="1" applyAlignment="1">
      <alignment horizontal="center" vertical="center"/>
    </xf>
    <xf numFmtId="0" fontId="7" fillId="40" borderId="78" xfId="0" applyFont="1" applyFill="1" applyBorder="1" applyAlignment="1" applyProtection="1">
      <alignment horizontal="center" shrinkToFit="1"/>
      <protection/>
    </xf>
    <xf numFmtId="0" fontId="7" fillId="40" borderId="44" xfId="0" applyFont="1" applyFill="1" applyBorder="1" applyAlignment="1" applyProtection="1">
      <alignment horizontal="center" shrinkToFit="1"/>
      <protection/>
    </xf>
    <xf numFmtId="0" fontId="7" fillId="40" borderId="47" xfId="0" applyFont="1" applyFill="1" applyBorder="1" applyAlignment="1" applyProtection="1">
      <alignment horizontal="center" shrinkToFit="1"/>
      <protection/>
    </xf>
    <xf numFmtId="0" fontId="7" fillId="36" borderId="67" xfId="0" applyNumberFormat="1" applyFont="1" applyFill="1" applyBorder="1" applyAlignment="1" applyProtection="1">
      <alignment horizontal="center" shrinkToFit="1"/>
      <protection/>
    </xf>
    <xf numFmtId="0" fontId="7" fillId="36" borderId="0" xfId="0" applyNumberFormat="1" applyFont="1" applyFill="1" applyBorder="1" applyAlignment="1" applyProtection="1">
      <alignment horizontal="center" shrinkToFit="1"/>
      <protection/>
    </xf>
    <xf numFmtId="0" fontId="7" fillId="36" borderId="23" xfId="0" applyNumberFormat="1" applyFont="1" applyFill="1" applyBorder="1" applyAlignment="1" applyProtection="1">
      <alignment horizontal="center" shrinkToFit="1"/>
      <protection/>
    </xf>
    <xf numFmtId="0" fontId="7" fillId="36" borderId="15" xfId="0" applyNumberFormat="1" applyFont="1" applyFill="1" applyBorder="1" applyAlignment="1" applyProtection="1">
      <alignment horizontal="center" shrinkToFit="1"/>
      <protection/>
    </xf>
    <xf numFmtId="0" fontId="7" fillId="36" borderId="79" xfId="0" applyNumberFormat="1" applyFont="1" applyFill="1" applyBorder="1" applyAlignment="1" applyProtection="1">
      <alignment horizontal="center" shrinkToFit="1"/>
      <protection/>
    </xf>
    <xf numFmtId="0" fontId="7" fillId="36" borderId="80" xfId="0" applyNumberFormat="1" applyFont="1" applyFill="1" applyBorder="1" applyAlignment="1" applyProtection="1">
      <alignment horizontal="center" shrinkToFit="1"/>
      <protection/>
    </xf>
    <xf numFmtId="0" fontId="7" fillId="40" borderId="79" xfId="0" applyFont="1" applyFill="1" applyBorder="1" applyAlignment="1" applyProtection="1">
      <alignment horizontal="center" shrinkToFit="1"/>
      <protection/>
    </xf>
    <xf numFmtId="0" fontId="7" fillId="40" borderId="80" xfId="0" applyFont="1" applyFill="1" applyBorder="1" applyAlignment="1" applyProtection="1">
      <alignment horizontal="center" shrinkToFit="1"/>
      <protection/>
    </xf>
    <xf numFmtId="0" fontId="7" fillId="40" borderId="23" xfId="0" applyFont="1" applyFill="1" applyBorder="1" applyAlignment="1" applyProtection="1">
      <alignment horizontal="center" shrinkToFit="1"/>
      <protection/>
    </xf>
    <xf numFmtId="0" fontId="7" fillId="40" borderId="15" xfId="0" applyFont="1" applyFill="1" applyBorder="1" applyAlignment="1" applyProtection="1">
      <alignment horizontal="center" shrinkToFit="1"/>
      <protection/>
    </xf>
    <xf numFmtId="0" fontId="0" fillId="0" borderId="65" xfId="0" applyNumberFormat="1" applyBorder="1" applyAlignment="1">
      <alignment horizontal="center" vertical="center" shrinkToFit="1"/>
    </xf>
    <xf numFmtId="0" fontId="0" fillId="0" borderId="33" xfId="0" applyNumberFormat="1" applyBorder="1" applyAlignment="1">
      <alignment horizontal="center" vertical="center" shrinkToFit="1"/>
    </xf>
    <xf numFmtId="0" fontId="0" fillId="38" borderId="0" xfId="0" applyNumberFormat="1" applyFill="1" applyAlignment="1">
      <alignment horizontal="left" vertical="center"/>
    </xf>
    <xf numFmtId="0" fontId="0" fillId="38" borderId="0" xfId="0" applyNumberFormat="1" applyFill="1" applyAlignment="1">
      <alignment horizontal="left" wrapText="1"/>
    </xf>
    <xf numFmtId="14" fontId="0" fillId="38" borderId="0" xfId="0" applyNumberFormat="1" applyFill="1" applyAlignment="1">
      <alignment horizontal="left" vertical="center"/>
    </xf>
    <xf numFmtId="0" fontId="2" fillId="38" borderId="0" xfId="0" applyNumberFormat="1" applyFont="1" applyFill="1" applyBorder="1" applyAlignment="1">
      <alignment horizontal="distributed" vertical="center" indent="1"/>
    </xf>
    <xf numFmtId="0" fontId="0" fillId="38" borderId="0" xfId="0" applyNumberFormat="1" applyFill="1" applyAlignment="1">
      <alignment horizontal="center" vertical="center"/>
    </xf>
    <xf numFmtId="0" fontId="0" fillId="46" borderId="81" xfId="0" applyNumberFormat="1" applyFill="1" applyBorder="1" applyAlignment="1">
      <alignment horizontal="center" vertical="center"/>
    </xf>
    <xf numFmtId="0" fontId="0" fillId="46" borderId="82" xfId="0" applyNumberFormat="1" applyFill="1" applyBorder="1" applyAlignment="1">
      <alignment horizontal="center" vertical="center"/>
    </xf>
    <xf numFmtId="0" fontId="0" fillId="46" borderId="83" xfId="0" applyNumberFormat="1" applyFill="1" applyBorder="1" applyAlignment="1">
      <alignment horizontal="center" vertical="center"/>
    </xf>
    <xf numFmtId="0" fontId="0" fillId="46" borderId="84" xfId="0" applyNumberFormat="1" applyFill="1" applyBorder="1" applyAlignment="1">
      <alignment horizontal="center" vertical="center"/>
    </xf>
    <xf numFmtId="0" fontId="0" fillId="46" borderId="85" xfId="0" applyNumberFormat="1" applyFill="1" applyBorder="1" applyAlignment="1">
      <alignment horizontal="center" vertical="center"/>
    </xf>
    <xf numFmtId="0" fontId="0" fillId="46" borderId="86" xfId="0" applyNumberFormat="1" applyFill="1" applyBorder="1" applyAlignment="1">
      <alignment horizontal="center" vertical="center"/>
    </xf>
    <xf numFmtId="0" fontId="5" fillId="38" borderId="0" xfId="0" applyNumberFormat="1" applyFont="1" applyFill="1" applyBorder="1" applyAlignment="1">
      <alignment horizontal="center"/>
    </xf>
    <xf numFmtId="0" fontId="20" fillId="38" borderId="0" xfId="0" applyNumberFormat="1" applyFont="1" applyFill="1" applyBorder="1" applyAlignment="1">
      <alignment horizontal="right" wrapText="1"/>
    </xf>
    <xf numFmtId="0" fontId="0" fillId="38" borderId="0" xfId="0" applyNumberFormat="1" applyFill="1" applyBorder="1" applyAlignment="1">
      <alignment horizontal="right"/>
    </xf>
    <xf numFmtId="0" fontId="2" fillId="0" borderId="56"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15" fillId="36" borderId="24" xfId="0" applyNumberFormat="1" applyFont="1" applyFill="1" applyBorder="1" applyAlignment="1">
      <alignment horizontal="center" vertical="center"/>
    </xf>
    <xf numFmtId="0" fontId="15" fillId="36" borderId="87" xfId="0" applyNumberFormat="1" applyFont="1" applyFill="1" applyBorder="1" applyAlignment="1">
      <alignment horizontal="center" vertical="center"/>
    </xf>
    <xf numFmtId="0" fontId="0" fillId="36" borderId="88" xfId="0" applyNumberFormat="1" applyFill="1" applyBorder="1" applyAlignment="1">
      <alignment horizontal="center" vertical="center"/>
    </xf>
    <xf numFmtId="0" fontId="0" fillId="36" borderId="87" xfId="0" applyNumberFormat="1" applyFill="1" applyBorder="1" applyAlignment="1">
      <alignment horizontal="center" vertical="center"/>
    </xf>
    <xf numFmtId="0" fontId="0" fillId="36" borderId="26" xfId="0" applyNumberFormat="1" applyFill="1" applyBorder="1" applyAlignment="1">
      <alignment horizontal="center" vertical="center"/>
    </xf>
    <xf numFmtId="0" fontId="3" fillId="0" borderId="51"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74" xfId="0" applyNumberFormat="1" applyFont="1" applyBorder="1" applyAlignment="1">
      <alignment horizontal="center" vertical="center"/>
    </xf>
    <xf numFmtId="0" fontId="0" fillId="37" borderId="89" xfId="0" applyNumberFormat="1" applyFill="1" applyBorder="1" applyAlignment="1">
      <alignment horizontal="center" vertical="center"/>
    </xf>
    <xf numFmtId="0" fontId="0" fillId="37" borderId="76" xfId="0" applyNumberFormat="1" applyFill="1" applyBorder="1" applyAlignment="1">
      <alignment horizontal="center" vertical="center"/>
    </xf>
    <xf numFmtId="0" fontId="0" fillId="37" borderId="90" xfId="0" applyNumberFormat="1" applyFill="1" applyBorder="1" applyAlignment="1">
      <alignment horizontal="center" vertical="center"/>
    </xf>
    <xf numFmtId="0" fontId="0" fillId="38" borderId="0" xfId="0" applyNumberFormat="1" applyFill="1" applyBorder="1" applyAlignment="1">
      <alignment horizontal="right" vertical="center"/>
    </xf>
    <xf numFmtId="0" fontId="0" fillId="38" borderId="48" xfId="0" applyNumberFormat="1" applyFill="1" applyBorder="1" applyAlignment="1">
      <alignment horizontal="right" vertical="center"/>
    </xf>
    <xf numFmtId="0" fontId="12" fillId="47" borderId="51" xfId="0" applyNumberFormat="1" applyFont="1" applyFill="1" applyBorder="1" applyAlignment="1">
      <alignment horizontal="center" vertical="center" shrinkToFit="1"/>
    </xf>
    <xf numFmtId="0" fontId="12" fillId="47" borderId="54" xfId="0" applyNumberFormat="1" applyFont="1" applyFill="1" applyBorder="1" applyAlignment="1">
      <alignment horizontal="center" vertical="center" shrinkToFit="1"/>
    </xf>
    <xf numFmtId="0" fontId="12" fillId="47" borderId="32" xfId="0" applyNumberFormat="1" applyFont="1" applyFill="1" applyBorder="1" applyAlignment="1">
      <alignment horizontal="center" vertical="center" shrinkToFit="1"/>
    </xf>
    <xf numFmtId="49" fontId="0" fillId="38" borderId="0" xfId="0" applyNumberFormat="1" applyFont="1" applyFill="1" applyAlignment="1">
      <alignment horizontal="left"/>
    </xf>
    <xf numFmtId="0" fontId="0" fillId="38" borderId="0" xfId="0" applyNumberFormat="1" applyFont="1" applyFill="1" applyAlignment="1">
      <alignment horizontal="left"/>
    </xf>
    <xf numFmtId="0" fontId="21" fillId="38" borderId="0" xfId="0" applyNumberFormat="1" applyFont="1" applyFill="1" applyBorder="1" applyAlignment="1">
      <alignment horizontal="left" vertical="center" wrapText="1"/>
    </xf>
    <xf numFmtId="0" fontId="5" fillId="38" borderId="0" xfId="0" applyNumberFormat="1" applyFont="1" applyFill="1" applyAlignment="1">
      <alignment horizontal="left" shrinkToFit="1"/>
    </xf>
    <xf numFmtId="0" fontId="3" fillId="38" borderId="0" xfId="0" applyNumberFormat="1" applyFont="1" applyFill="1" applyBorder="1" applyAlignment="1">
      <alignment horizontal="distributed" indent="1"/>
    </xf>
    <xf numFmtId="49" fontId="0" fillId="38" borderId="0" xfId="0" applyNumberFormat="1" applyFill="1" applyAlignment="1">
      <alignment horizontal="center" shrinkToFit="1"/>
    </xf>
    <xf numFmtId="0" fontId="0" fillId="38" borderId="0" xfId="0" applyNumberFormat="1" applyFill="1" applyAlignment="1">
      <alignment horizontal="center" shrinkToFit="1"/>
    </xf>
    <xf numFmtId="0" fontId="5" fillId="38" borderId="0" xfId="0" applyNumberFormat="1" applyFont="1" applyFill="1" applyBorder="1" applyAlignment="1">
      <alignment horizontal="left" shrinkToFit="1"/>
    </xf>
    <xf numFmtId="0" fontId="23" fillId="38" borderId="0" xfId="0" applyNumberFormat="1" applyFont="1" applyFill="1" applyAlignment="1">
      <alignment horizontal="center" vertical="center" shrinkToFit="1"/>
    </xf>
    <xf numFmtId="49" fontId="0" fillId="38" borderId="44" xfId="0" applyNumberFormat="1" applyFill="1" applyBorder="1" applyAlignment="1">
      <alignment horizontal="center"/>
    </xf>
    <xf numFmtId="0" fontId="5" fillId="35" borderId="82" xfId="0" applyNumberFormat="1" applyFont="1" applyFill="1" applyBorder="1" applyAlignment="1">
      <alignment horizontal="center" vertical="center"/>
    </xf>
    <xf numFmtId="0" fontId="5" fillId="35" borderId="60" xfId="0" applyNumberFormat="1" applyFont="1" applyFill="1" applyBorder="1" applyAlignment="1">
      <alignment horizontal="center" vertical="center"/>
    </xf>
    <xf numFmtId="0" fontId="0" fillId="35" borderId="60"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0" fillId="35" borderId="82" xfId="0" applyNumberFormat="1" applyFill="1" applyBorder="1" applyAlignment="1">
      <alignment horizontal="center" vertical="center"/>
    </xf>
    <xf numFmtId="49" fontId="0" fillId="0" borderId="89" xfId="0" applyNumberFormat="1" applyBorder="1" applyAlignment="1">
      <alignment horizontal="center" vertical="center" shrinkToFit="1"/>
    </xf>
    <xf numFmtId="0" fontId="0" fillId="0" borderId="90" xfId="0" applyNumberFormat="1" applyBorder="1" applyAlignment="1">
      <alignment horizontal="center" vertical="center" shrinkToFit="1"/>
    </xf>
    <xf numFmtId="0" fontId="0" fillId="35" borderId="81" xfId="0" applyNumberFormat="1" applyFill="1" applyBorder="1" applyAlignment="1">
      <alignment horizontal="center" vertical="center"/>
    </xf>
    <xf numFmtId="0" fontId="0" fillId="35" borderId="83" xfId="0" applyNumberFormat="1" applyFill="1" applyBorder="1" applyAlignment="1">
      <alignment horizontal="center" vertical="center"/>
    </xf>
    <xf numFmtId="0" fontId="0" fillId="35" borderId="91" xfId="0" applyNumberFormat="1" applyFill="1" applyBorder="1" applyAlignment="1">
      <alignment horizontal="center" vertical="center"/>
    </xf>
    <xf numFmtId="0" fontId="0" fillId="35" borderId="22" xfId="0" applyNumberFormat="1" applyFill="1" applyBorder="1" applyAlignment="1">
      <alignment horizontal="center" vertical="center"/>
    </xf>
    <xf numFmtId="0" fontId="0" fillId="35" borderId="63" xfId="0" applyNumberFormat="1" applyFill="1" applyBorder="1" applyAlignment="1">
      <alignment horizontal="center" vertical="center"/>
    </xf>
    <xf numFmtId="0" fontId="0" fillId="35" borderId="73" xfId="0" applyNumberFormat="1" applyFill="1" applyBorder="1" applyAlignment="1">
      <alignment horizontal="center" vertical="center"/>
    </xf>
    <xf numFmtId="0" fontId="0" fillId="35" borderId="64" xfId="0" applyNumberFormat="1" applyFill="1" applyBorder="1" applyAlignment="1">
      <alignment horizontal="center" vertical="center"/>
    </xf>
    <xf numFmtId="0" fontId="0" fillId="35" borderId="92" xfId="0" applyNumberFormat="1" applyFill="1" applyBorder="1" applyAlignment="1">
      <alignment horizontal="center" vertical="center"/>
    </xf>
    <xf numFmtId="0" fontId="0" fillId="35" borderId="35" xfId="0" applyNumberFormat="1" applyFill="1" applyBorder="1" applyAlignment="1">
      <alignment horizontal="center" vertical="center"/>
    </xf>
    <xf numFmtId="0" fontId="0" fillId="35" borderId="80" xfId="0" applyNumberFormat="1" applyFill="1" applyBorder="1" applyAlignment="1">
      <alignment horizontal="center" vertical="center"/>
    </xf>
    <xf numFmtId="0" fontId="0" fillId="37" borderId="10" xfId="0" applyNumberFormat="1" applyFill="1" applyBorder="1" applyAlignment="1">
      <alignment horizontal="center" vertical="center"/>
    </xf>
    <xf numFmtId="0" fontId="5" fillId="35" borderId="75" xfId="0" applyNumberFormat="1" applyFont="1" applyFill="1" applyBorder="1" applyAlignment="1">
      <alignment horizontal="center" vertical="center"/>
    </xf>
    <xf numFmtId="0" fontId="5" fillId="35" borderId="31"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fill>
        <patternFill>
          <bgColor theme="4"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228600</xdr:colOff>
      <xdr:row>1</xdr:row>
      <xdr:rowOff>47625</xdr:rowOff>
    </xdr:to>
    <xdr:sp>
      <xdr:nvSpPr>
        <xdr:cNvPr id="1" name="横巻き 6"/>
        <xdr:cNvSpPr>
          <a:spLocks/>
        </xdr:cNvSpPr>
      </xdr:nvSpPr>
      <xdr:spPr>
        <a:xfrm>
          <a:off x="0" y="0"/>
          <a:ext cx="4895850" cy="48577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xdr:row>
      <xdr:rowOff>209550</xdr:rowOff>
    </xdr:from>
    <xdr:to>
      <xdr:col>14</xdr:col>
      <xdr:colOff>123825</xdr:colOff>
      <xdr:row>24</xdr:row>
      <xdr:rowOff>47625</xdr:rowOff>
    </xdr:to>
    <xdr:sp>
      <xdr:nvSpPr>
        <xdr:cNvPr id="2" name="正方形/長方形 1"/>
        <xdr:cNvSpPr>
          <a:spLocks/>
        </xdr:cNvSpPr>
      </xdr:nvSpPr>
      <xdr:spPr>
        <a:xfrm>
          <a:off x="247650" y="647700"/>
          <a:ext cx="4543425" cy="5000625"/>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76200</xdr:rowOff>
    </xdr:from>
    <xdr:to>
      <xdr:col>13</xdr:col>
      <xdr:colOff>219075</xdr:colOff>
      <xdr:row>3</xdr:row>
      <xdr:rowOff>209550</xdr:rowOff>
    </xdr:to>
    <xdr:sp>
      <xdr:nvSpPr>
        <xdr:cNvPr id="3" name="テキスト ボックス 2"/>
        <xdr:cNvSpPr txBox="1">
          <a:spLocks noChangeArrowheads="1"/>
        </xdr:cNvSpPr>
      </xdr:nvSpPr>
      <xdr:spPr>
        <a:xfrm>
          <a:off x="466725" y="514350"/>
          <a:ext cx="4143375" cy="590550"/>
        </a:xfrm>
        <a:prstGeom prst="rect">
          <a:avLst/>
        </a:prstGeom>
        <a:solidFill>
          <a:srgbClr val="FFFF99"/>
        </a:solidFill>
        <a:ln w="9525" cmpd="sng">
          <a:noFill/>
        </a:ln>
      </xdr:spPr>
      <xdr:txBody>
        <a:bodyPr vertOverflow="clip" wrap="square" lIns="27432" tIns="18288" rIns="0" bIns="0"/>
        <a:p>
          <a:pPr algn="l">
            <a:defRPr/>
          </a:pPr>
          <a:r>
            <a:rPr lang="en-US" cap="none" sz="1050" b="1" i="0" u="none" baseline="0">
              <a:solidFill>
                <a:srgbClr val="000000"/>
              </a:solidFill>
              <a:latin typeface="ＭＳ Ｐゴシック"/>
              <a:ea typeface="ＭＳ Ｐゴシック"/>
              <a:cs typeface="ＭＳ Ｐゴシック"/>
            </a:rPr>
            <a:t>以下の基本データーを入力し，その後「個人種目エントリー」「リレーエントリー」シートに進んでください。入力が終わったら「提出用出場認知書」をプリントアウトしてください。</a:t>
          </a:r>
        </a:p>
      </xdr:txBody>
    </xdr:sp>
    <xdr:clientData/>
  </xdr:twoCellAnchor>
  <xdr:twoCellAnchor>
    <xdr:from>
      <xdr:col>1</xdr:col>
      <xdr:colOff>619125</xdr:colOff>
      <xdr:row>17</xdr:row>
      <xdr:rowOff>57150</xdr:rowOff>
    </xdr:from>
    <xdr:to>
      <xdr:col>12</xdr:col>
      <xdr:colOff>200025</xdr:colOff>
      <xdr:row>20</xdr:row>
      <xdr:rowOff>190500</xdr:rowOff>
    </xdr:to>
    <xdr:sp>
      <xdr:nvSpPr>
        <xdr:cNvPr id="4" name="テキスト ボックス 1"/>
        <xdr:cNvSpPr txBox="1">
          <a:spLocks noChangeArrowheads="1"/>
        </xdr:cNvSpPr>
      </xdr:nvSpPr>
      <xdr:spPr>
        <a:xfrm>
          <a:off x="1047750" y="4067175"/>
          <a:ext cx="3267075" cy="847725"/>
        </a:xfrm>
        <a:prstGeom prst="rect">
          <a:avLst/>
        </a:prstGeom>
        <a:solidFill>
          <a:srgbClr val="FFFFFF"/>
        </a:solidFill>
        <a:ln w="9525" cmpd="sng">
          <a:solidFill>
            <a:srgbClr val="BCBCBC"/>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申込責任者の氏名と携帯電話等の緊急時連絡先は必ず入力して下さい。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16</xdr:col>
      <xdr:colOff>47625</xdr:colOff>
      <xdr:row>28</xdr:row>
      <xdr:rowOff>66675</xdr:rowOff>
    </xdr:from>
    <xdr:to>
      <xdr:col>16</xdr:col>
      <xdr:colOff>247650</xdr:colOff>
      <xdr:row>28</xdr:row>
      <xdr:rowOff>257175</xdr:rowOff>
    </xdr:to>
    <xdr:sp>
      <xdr:nvSpPr>
        <xdr:cNvPr id="5" name="正方形/長方形 1"/>
        <xdr:cNvSpPr>
          <a:spLocks/>
        </xdr:cNvSpPr>
      </xdr:nvSpPr>
      <xdr:spPr>
        <a:xfrm>
          <a:off x="5734050" y="6724650"/>
          <a:ext cx="2000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0000"/>
  </sheetPr>
  <dimension ref="A1:AA50"/>
  <sheetViews>
    <sheetView tabSelected="1" view="pageLayout" zoomScaleNormal="70" workbookViewId="0" topLeftCell="A1">
      <selection activeCell="B36" sqref="B36"/>
    </sheetView>
  </sheetViews>
  <sheetFormatPr defaultColWidth="9.00390625" defaultRowHeight="18" customHeight="1"/>
  <cols>
    <col min="1" max="1" width="5.625" style="0" customWidth="1"/>
    <col min="2" max="2" width="14.00390625" style="0" customWidth="1"/>
    <col min="3" max="3" width="1.25" style="0" customWidth="1"/>
    <col min="4" max="4" width="4.625" style="4" customWidth="1"/>
    <col min="5" max="11" width="3.625" style="4" customWidth="1"/>
    <col min="12" max="12" width="3.125" style="4" customWidth="1"/>
    <col min="13" max="13" width="3.625" style="4" customWidth="1"/>
    <col min="14" max="14" width="3.625" style="0" customWidth="1"/>
    <col min="15" max="15" width="5.625" style="7" customWidth="1"/>
    <col min="16" max="16" width="7.75390625" style="7" customWidth="1"/>
    <col min="17" max="22" width="4.625" style="7" customWidth="1"/>
    <col min="23" max="24" width="5.625" style="7" customWidth="1"/>
    <col min="27" max="27" width="11.625" style="0" hidden="1" customWidth="1"/>
  </cols>
  <sheetData>
    <row r="1" spans="1:25" ht="34.5" customHeight="1">
      <c r="A1" s="2"/>
      <c r="B1" s="285" t="s">
        <v>175</v>
      </c>
      <c r="C1" s="286"/>
      <c r="D1" s="286"/>
      <c r="E1" s="286"/>
      <c r="F1" s="286"/>
      <c r="G1" s="286"/>
      <c r="H1" s="286"/>
      <c r="I1" s="286"/>
      <c r="J1" s="286"/>
      <c r="K1" s="286"/>
      <c r="L1" s="272" t="s">
        <v>238</v>
      </c>
      <c r="M1" s="272"/>
      <c r="N1" s="272"/>
      <c r="O1" s="135"/>
      <c r="P1" s="269"/>
      <c r="Q1" s="269"/>
      <c r="R1" s="269"/>
      <c r="S1" s="269"/>
      <c r="T1" s="269"/>
      <c r="U1" s="269"/>
      <c r="V1" s="269"/>
      <c r="W1" s="269"/>
      <c r="X1" s="269"/>
      <c r="Y1" s="5"/>
    </row>
    <row r="2" spans="1:27" ht="18" customHeight="1">
      <c r="A2" s="2"/>
      <c r="B2" s="2"/>
      <c r="C2" s="2"/>
      <c r="D2" s="3"/>
      <c r="E2" s="3"/>
      <c r="F2" s="3"/>
      <c r="G2" s="3"/>
      <c r="H2" s="3"/>
      <c r="I2" s="3"/>
      <c r="J2" s="3"/>
      <c r="K2" s="3"/>
      <c r="L2" s="3"/>
      <c r="M2" s="3"/>
      <c r="N2" s="2"/>
      <c r="O2" s="5"/>
      <c r="P2" s="5"/>
      <c r="Q2" s="5"/>
      <c r="R2" s="5"/>
      <c r="S2" s="5"/>
      <c r="T2" s="5"/>
      <c r="U2" s="5"/>
      <c r="V2" s="5"/>
      <c r="W2" s="5"/>
      <c r="X2" s="5"/>
      <c r="Y2" s="5"/>
      <c r="AA2" s="236">
        <v>43751</v>
      </c>
    </row>
    <row r="3" spans="1:25" ht="18" customHeight="1">
      <c r="A3" s="2"/>
      <c r="B3" s="2"/>
      <c r="C3" s="2"/>
      <c r="D3" s="3"/>
      <c r="E3" s="3"/>
      <c r="F3" s="3"/>
      <c r="G3" s="3"/>
      <c r="H3" s="3"/>
      <c r="I3" s="3"/>
      <c r="J3" s="3"/>
      <c r="K3" s="3"/>
      <c r="L3" s="3"/>
      <c r="M3" s="3"/>
      <c r="N3" s="2"/>
      <c r="O3" s="5"/>
      <c r="P3" s="5"/>
      <c r="Q3" s="5"/>
      <c r="R3" s="5"/>
      <c r="S3" s="5"/>
      <c r="T3" s="5"/>
      <c r="U3" s="5"/>
      <c r="V3" s="5"/>
      <c r="W3" s="5"/>
      <c r="X3" s="5"/>
      <c r="Y3" s="5"/>
    </row>
    <row r="4" spans="1:25" ht="18" customHeight="1" thickBot="1">
      <c r="A4" s="2"/>
      <c r="B4" s="2"/>
      <c r="C4" s="2"/>
      <c r="D4" s="3"/>
      <c r="E4" s="3"/>
      <c r="F4" s="3"/>
      <c r="G4" s="3"/>
      <c r="H4" s="3"/>
      <c r="I4" s="3"/>
      <c r="J4" s="3"/>
      <c r="K4" s="3"/>
      <c r="L4" s="3"/>
      <c r="M4" s="3"/>
      <c r="N4" s="2"/>
      <c r="O4" s="5"/>
      <c r="P4" s="5"/>
      <c r="Q4" s="5"/>
      <c r="R4" s="5"/>
      <c r="S4" s="5"/>
      <c r="T4" s="5"/>
      <c r="U4" s="5"/>
      <c r="V4" s="5"/>
      <c r="W4" s="5"/>
      <c r="X4" s="5"/>
      <c r="Y4" s="5"/>
    </row>
    <row r="5" spans="1:25" ht="18" customHeight="1" thickBot="1">
      <c r="A5" s="2"/>
      <c r="B5" s="3" t="s">
        <v>153</v>
      </c>
      <c r="C5" s="2"/>
      <c r="D5" s="291"/>
      <c r="E5" s="292"/>
      <c r="F5" s="293"/>
      <c r="G5" s="3"/>
      <c r="H5" s="273" t="s">
        <v>154</v>
      </c>
      <c r="I5" s="273"/>
      <c r="J5" s="273"/>
      <c r="K5" s="273"/>
      <c r="L5" s="273"/>
      <c r="M5" s="273"/>
      <c r="N5" s="2"/>
      <c r="O5" s="5"/>
      <c r="P5" s="5"/>
      <c r="Q5" s="5"/>
      <c r="R5" s="5"/>
      <c r="S5" s="5"/>
      <c r="T5" s="5"/>
      <c r="U5" s="5"/>
      <c r="V5" s="5"/>
      <c r="W5" s="5"/>
      <c r="X5" s="5"/>
      <c r="Y5" s="5"/>
    </row>
    <row r="6" spans="1:25" ht="12" customHeight="1" thickBot="1">
      <c r="A6" s="2"/>
      <c r="B6" s="2"/>
      <c r="C6" s="2"/>
      <c r="D6" s="3"/>
      <c r="E6" s="3"/>
      <c r="F6" s="3"/>
      <c r="G6" s="3"/>
      <c r="H6" s="132"/>
      <c r="I6" s="132"/>
      <c r="J6" s="132"/>
      <c r="K6" s="132"/>
      <c r="L6" s="132"/>
      <c r="M6" s="132"/>
      <c r="N6" s="2"/>
      <c r="O6" s="5"/>
      <c r="P6" s="5"/>
      <c r="Q6" s="5"/>
      <c r="R6" s="5"/>
      <c r="S6" s="5"/>
      <c r="T6" s="5"/>
      <c r="U6" s="5"/>
      <c r="V6" s="5"/>
      <c r="W6" s="5"/>
      <c r="X6" s="5"/>
      <c r="Y6" s="5"/>
    </row>
    <row r="7" spans="1:25" ht="18" customHeight="1" thickBot="1">
      <c r="A7" s="2"/>
      <c r="B7" s="3" t="s">
        <v>155</v>
      </c>
      <c r="C7" s="2"/>
      <c r="D7" s="287"/>
      <c r="E7" s="288"/>
      <c r="F7" s="289"/>
      <c r="G7" s="3"/>
      <c r="H7" s="273" t="s">
        <v>151</v>
      </c>
      <c r="I7" s="273"/>
      <c r="J7" s="273"/>
      <c r="K7" s="273"/>
      <c r="L7" s="273"/>
      <c r="M7" s="273"/>
      <c r="N7" s="2"/>
      <c r="O7" s="5"/>
      <c r="P7" s="5"/>
      <c r="Q7" s="5"/>
      <c r="R7" s="5"/>
      <c r="S7" s="5"/>
      <c r="T7" s="5"/>
      <c r="U7" s="5"/>
      <c r="V7" s="5"/>
      <c r="W7" s="5"/>
      <c r="X7" s="5"/>
      <c r="Y7" s="5"/>
    </row>
    <row r="8" spans="1:25" ht="18" customHeight="1" thickBot="1">
      <c r="A8" s="2"/>
      <c r="B8" s="3"/>
      <c r="C8" s="2"/>
      <c r="D8" s="3"/>
      <c r="E8" s="3"/>
      <c r="F8" s="3"/>
      <c r="G8" s="3"/>
      <c r="H8" s="131"/>
      <c r="I8" s="131"/>
      <c r="J8" s="131"/>
      <c r="K8" s="131"/>
      <c r="L8" s="131"/>
      <c r="M8" s="131"/>
      <c r="N8" s="2"/>
      <c r="O8" s="5"/>
      <c r="P8" s="5"/>
      <c r="Q8" s="5"/>
      <c r="R8" s="5"/>
      <c r="S8" s="5"/>
      <c r="T8" s="5"/>
      <c r="U8" s="5"/>
      <c r="V8" s="5"/>
      <c r="W8" s="5"/>
      <c r="X8" s="5"/>
      <c r="Y8" s="5"/>
    </row>
    <row r="9" spans="1:25" ht="18" customHeight="1" thickBot="1">
      <c r="A9" s="2"/>
      <c r="B9" s="3" t="s">
        <v>159</v>
      </c>
      <c r="C9" s="2"/>
      <c r="D9" s="287"/>
      <c r="E9" s="288"/>
      <c r="F9" s="289"/>
      <c r="G9" s="3"/>
      <c r="H9" s="273" t="s">
        <v>160</v>
      </c>
      <c r="I9" s="273"/>
      <c r="J9" s="273"/>
      <c r="K9" s="273"/>
      <c r="L9" s="273"/>
      <c r="M9" s="273"/>
      <c r="N9" s="2"/>
      <c r="O9" s="5"/>
      <c r="P9" s="5"/>
      <c r="Q9" s="5"/>
      <c r="R9" s="5"/>
      <c r="S9" s="5"/>
      <c r="T9" s="5"/>
      <c r="U9" s="5"/>
      <c r="V9" s="5"/>
      <c r="W9" s="5"/>
      <c r="X9" s="5"/>
      <c r="Y9" s="5"/>
    </row>
    <row r="10" spans="1:25" ht="12" customHeight="1">
      <c r="A10" s="2"/>
      <c r="B10" s="2"/>
      <c r="C10" s="2"/>
      <c r="D10" s="294"/>
      <c r="E10" s="294"/>
      <c r="F10" s="294"/>
      <c r="G10" s="294"/>
      <c r="H10" s="294"/>
      <c r="I10" s="294"/>
      <c r="J10" s="294"/>
      <c r="K10" s="294"/>
      <c r="L10" s="3"/>
      <c r="M10" s="3"/>
      <c r="N10" s="2"/>
      <c r="O10" s="5"/>
      <c r="P10" s="271" t="s">
        <v>152</v>
      </c>
      <c r="Q10" s="271"/>
      <c r="R10" s="271"/>
      <c r="S10" s="271"/>
      <c r="T10" s="271"/>
      <c r="U10" s="271"/>
      <c r="V10" s="271"/>
      <c r="W10" s="271"/>
      <c r="X10" s="5"/>
      <c r="Y10" s="5"/>
    </row>
    <row r="11" spans="1:25" ht="18.75" customHeight="1">
      <c r="A11" s="2"/>
      <c r="B11" s="3" t="s">
        <v>117</v>
      </c>
      <c r="C11" s="2"/>
      <c r="D11" s="266"/>
      <c r="E11" s="267"/>
      <c r="F11" s="267"/>
      <c r="G11" s="267"/>
      <c r="H11" s="267"/>
      <c r="I11" s="267"/>
      <c r="J11" s="267"/>
      <c r="K11" s="267"/>
      <c r="L11" s="267"/>
      <c r="M11" s="268"/>
      <c r="N11" s="2"/>
      <c r="O11" s="53" t="s">
        <v>105</v>
      </c>
      <c r="P11" s="107" t="str">
        <f>B1&amp;"申し込み①"</f>
        <v>第１回スパッシュランドマスターズ水泳大会申し込み①</v>
      </c>
      <c r="Q11" s="5"/>
      <c r="R11" s="5"/>
      <c r="S11" s="5"/>
      <c r="T11" s="5"/>
      <c r="U11" s="5"/>
      <c r="V11" s="5"/>
      <c r="W11" s="5"/>
      <c r="X11" s="5"/>
      <c r="Y11" s="5"/>
    </row>
    <row r="12" spans="1:25" ht="18.75" customHeight="1" thickBot="1">
      <c r="A12" s="2"/>
      <c r="B12" s="2"/>
      <c r="C12" s="2"/>
      <c r="D12" s="3"/>
      <c r="E12" s="3"/>
      <c r="F12" s="3"/>
      <c r="G12" s="3"/>
      <c r="H12" s="3"/>
      <c r="I12" s="3"/>
      <c r="J12" s="3"/>
      <c r="K12" s="3"/>
      <c r="L12" s="3"/>
      <c r="M12" s="3"/>
      <c r="N12" s="2"/>
      <c r="O12" s="5"/>
      <c r="P12" s="280" t="s">
        <v>132</v>
      </c>
      <c r="Q12" s="280"/>
      <c r="R12" s="280"/>
      <c r="S12" s="280"/>
      <c r="T12" s="280"/>
      <c r="U12" s="280"/>
      <c r="V12" s="280"/>
      <c r="W12" s="280"/>
      <c r="X12" s="280"/>
      <c r="Y12" s="5"/>
    </row>
    <row r="13" spans="1:25" ht="18.75" customHeight="1" thickBot="1">
      <c r="A13" s="2"/>
      <c r="B13" s="3" t="s">
        <v>118</v>
      </c>
      <c r="C13" s="2"/>
      <c r="D13" s="276"/>
      <c r="E13" s="277"/>
      <c r="F13" s="277"/>
      <c r="G13" s="278"/>
      <c r="H13" s="284" t="s">
        <v>119</v>
      </c>
      <c r="I13" s="284"/>
      <c r="J13" s="276"/>
      <c r="K13" s="277"/>
      <c r="L13" s="277"/>
      <c r="M13" s="278"/>
      <c r="N13" s="2"/>
      <c r="O13" s="5"/>
      <c r="P13" s="280"/>
      <c r="Q13" s="280"/>
      <c r="R13" s="280"/>
      <c r="S13" s="280"/>
      <c r="T13" s="280"/>
      <c r="U13" s="280"/>
      <c r="V13" s="280"/>
      <c r="W13" s="280"/>
      <c r="X13" s="280"/>
      <c r="Y13" s="5"/>
    </row>
    <row r="14" spans="1:25" ht="18.75" customHeight="1" thickBot="1">
      <c r="A14" s="2"/>
      <c r="B14" s="2"/>
      <c r="C14" s="2"/>
      <c r="D14" s="3"/>
      <c r="E14" s="3"/>
      <c r="F14" s="3"/>
      <c r="G14" s="3"/>
      <c r="H14" s="3"/>
      <c r="I14" s="3"/>
      <c r="J14" s="3"/>
      <c r="K14" s="3"/>
      <c r="L14" s="3"/>
      <c r="M14" s="3"/>
      <c r="N14" s="2"/>
      <c r="O14" s="53" t="s">
        <v>105</v>
      </c>
      <c r="P14" s="107" t="str">
        <f>B1&amp;"申し込み②"</f>
        <v>第１回スパッシュランドマスターズ水泳大会申し込み②</v>
      </c>
      <c r="Q14" s="54"/>
      <c r="R14" s="54"/>
      <c r="S14" s="54"/>
      <c r="T14" s="54"/>
      <c r="U14" s="54"/>
      <c r="V14" s="54"/>
      <c r="W14" s="54"/>
      <c r="X14" s="116"/>
      <c r="Y14" s="5"/>
    </row>
    <row r="15" spans="1:25" ht="18.75" customHeight="1" thickBot="1">
      <c r="A15" s="2"/>
      <c r="B15" s="2" t="s">
        <v>120</v>
      </c>
      <c r="C15" s="2"/>
      <c r="D15" s="281"/>
      <c r="E15" s="282"/>
      <c r="F15" s="283"/>
      <c r="G15" s="3"/>
      <c r="H15" s="3"/>
      <c r="I15" s="3"/>
      <c r="J15" s="3"/>
      <c r="K15" s="3"/>
      <c r="L15" s="3"/>
      <c r="M15" s="3"/>
      <c r="N15" s="2"/>
      <c r="O15" s="53"/>
      <c r="P15" s="260" t="s">
        <v>253</v>
      </c>
      <c r="Q15" s="261"/>
      <c r="R15" s="261"/>
      <c r="S15" s="261"/>
      <c r="T15" s="261"/>
      <c r="U15" s="261"/>
      <c r="V15" s="261"/>
      <c r="W15" s="261"/>
      <c r="X15" s="261"/>
      <c r="Y15" s="5"/>
    </row>
    <row r="16" spans="1:25" ht="18.75" customHeight="1" thickBot="1">
      <c r="A16" s="2"/>
      <c r="B16" s="2"/>
      <c r="C16" s="2"/>
      <c r="D16" s="3"/>
      <c r="E16" s="3"/>
      <c r="F16" s="3"/>
      <c r="G16" s="3"/>
      <c r="H16" s="3"/>
      <c r="I16" s="3"/>
      <c r="J16" s="3"/>
      <c r="K16" s="3"/>
      <c r="L16" s="3"/>
      <c r="M16" s="3"/>
      <c r="N16" s="2"/>
      <c r="O16" s="53"/>
      <c r="P16" s="261"/>
      <c r="Q16" s="261"/>
      <c r="R16" s="261"/>
      <c r="S16" s="261"/>
      <c r="T16" s="261"/>
      <c r="U16" s="261"/>
      <c r="V16" s="261"/>
      <c r="W16" s="261"/>
      <c r="X16" s="261"/>
      <c r="Y16" s="5"/>
    </row>
    <row r="17" spans="1:25" ht="18.75" customHeight="1" thickBot="1">
      <c r="A17" s="2"/>
      <c r="B17" s="75" t="s">
        <v>123</v>
      </c>
      <c r="C17" s="2"/>
      <c r="D17" s="281"/>
      <c r="E17" s="282"/>
      <c r="F17" s="282"/>
      <c r="G17" s="282"/>
      <c r="H17" s="282"/>
      <c r="I17" s="283"/>
      <c r="J17" s="101"/>
      <c r="K17" s="105"/>
      <c r="L17" s="106"/>
      <c r="M17" s="105"/>
      <c r="N17" s="3"/>
      <c r="O17" s="6"/>
      <c r="P17" s="262"/>
      <c r="Q17" s="262"/>
      <c r="R17" s="262"/>
      <c r="S17" s="262"/>
      <c r="T17" s="262"/>
      <c r="U17" s="262"/>
      <c r="V17" s="262"/>
      <c r="W17" s="262"/>
      <c r="X17" s="262"/>
      <c r="Y17" s="5"/>
    </row>
    <row r="18" spans="1:25" ht="18.75" customHeight="1">
      <c r="A18" s="2"/>
      <c r="B18" s="2"/>
      <c r="C18" s="2"/>
      <c r="D18" s="70"/>
      <c r="E18" s="5"/>
      <c r="F18" s="5"/>
      <c r="G18" s="279"/>
      <c r="H18" s="279"/>
      <c r="I18" s="279"/>
      <c r="J18" s="279"/>
      <c r="K18" s="69"/>
      <c r="L18" s="69"/>
      <c r="M18" s="69"/>
      <c r="N18" s="69"/>
      <c r="O18" s="53" t="s">
        <v>105</v>
      </c>
      <c r="P18" s="107" t="str">
        <f>B1&amp;"申し込み③"</f>
        <v>第１回スパッシュランドマスターズ水泳大会申し込み③</v>
      </c>
      <c r="Q18" s="54"/>
      <c r="R18" s="54"/>
      <c r="S18" s="54"/>
      <c r="T18" s="54"/>
      <c r="U18" s="54"/>
      <c r="V18" s="54"/>
      <c r="W18" s="117"/>
      <c r="X18" s="117"/>
      <c r="Y18" s="5"/>
    </row>
    <row r="19" spans="1:25" ht="18.75" customHeight="1">
      <c r="A19" s="2"/>
      <c r="B19" s="2"/>
      <c r="C19" s="2"/>
      <c r="D19" s="290"/>
      <c r="E19" s="290"/>
      <c r="F19" s="290"/>
      <c r="G19" s="295"/>
      <c r="H19" s="295"/>
      <c r="I19" s="295"/>
      <c r="J19" s="295"/>
      <c r="K19" s="104"/>
      <c r="L19" s="104"/>
      <c r="M19" s="104"/>
      <c r="N19" s="69"/>
      <c r="O19" s="5"/>
      <c r="P19" s="261" t="s">
        <v>121</v>
      </c>
      <c r="Q19" s="261"/>
      <c r="R19" s="261"/>
      <c r="S19" s="261"/>
      <c r="T19" s="261"/>
      <c r="U19" s="261"/>
      <c r="V19" s="261"/>
      <c r="W19" s="261"/>
      <c r="X19" s="117"/>
      <c r="Y19" s="5"/>
    </row>
    <row r="20" spans="1:25" ht="18.75" customHeight="1">
      <c r="A20" s="2"/>
      <c r="B20" s="2"/>
      <c r="C20" s="2"/>
      <c r="D20" s="101"/>
      <c r="E20" s="101"/>
      <c r="F20" s="101"/>
      <c r="G20" s="101"/>
      <c r="H20" s="101"/>
      <c r="I20" s="101"/>
      <c r="J20" s="101"/>
      <c r="K20" s="101"/>
      <c r="L20" s="102"/>
      <c r="M20" s="102"/>
      <c r="N20" s="103"/>
      <c r="O20" s="5"/>
      <c r="P20" s="261"/>
      <c r="Q20" s="261"/>
      <c r="R20" s="261"/>
      <c r="S20" s="261"/>
      <c r="T20" s="261"/>
      <c r="U20" s="261"/>
      <c r="V20" s="261"/>
      <c r="W20" s="261"/>
      <c r="X20" s="117"/>
      <c r="Y20" s="5"/>
    </row>
    <row r="21" spans="1:25" ht="18.75" customHeight="1" thickBot="1">
      <c r="A21" s="2"/>
      <c r="B21" s="2"/>
      <c r="C21" s="2"/>
      <c r="D21" s="72"/>
      <c r="E21" s="71"/>
      <c r="F21" s="71"/>
      <c r="G21" s="71"/>
      <c r="H21" s="72"/>
      <c r="I21" s="71"/>
      <c r="J21" s="71"/>
      <c r="K21" s="71"/>
      <c r="L21" s="72"/>
      <c r="M21" s="72"/>
      <c r="N21" s="72"/>
      <c r="O21" s="5"/>
      <c r="P21" s="261"/>
      <c r="Q21" s="261"/>
      <c r="R21" s="261"/>
      <c r="S21" s="261"/>
      <c r="T21" s="261"/>
      <c r="U21" s="261"/>
      <c r="V21" s="261"/>
      <c r="W21" s="261"/>
      <c r="X21" s="68"/>
      <c r="Y21" s="5"/>
    </row>
    <row r="22" spans="1:25" ht="26.25" customHeight="1" thickBot="1">
      <c r="A22" s="6"/>
      <c r="B22" s="2" t="s">
        <v>124</v>
      </c>
      <c r="C22" s="2"/>
      <c r="D22" s="276"/>
      <c r="E22" s="277"/>
      <c r="F22" s="277"/>
      <c r="G22" s="277"/>
      <c r="H22" s="277"/>
      <c r="I22" s="278"/>
      <c r="J22" s="73"/>
      <c r="K22" s="73"/>
      <c r="L22" s="74"/>
      <c r="M22" s="74"/>
      <c r="N22" s="74"/>
      <c r="O22" s="53"/>
      <c r="P22" s="261"/>
      <c r="Q22" s="261"/>
      <c r="R22" s="261"/>
      <c r="S22" s="261"/>
      <c r="T22" s="261"/>
      <c r="U22" s="261"/>
      <c r="V22" s="261"/>
      <c r="W22" s="261"/>
      <c r="X22" s="54"/>
      <c r="Y22" s="5"/>
    </row>
    <row r="23" spans="1:25" ht="12" customHeight="1">
      <c r="A23" s="6"/>
      <c r="B23" s="67"/>
      <c r="C23" s="67"/>
      <c r="D23" s="275" t="s">
        <v>109</v>
      </c>
      <c r="E23" s="275"/>
      <c r="F23" s="275"/>
      <c r="G23" s="275"/>
      <c r="H23" s="275"/>
      <c r="I23" s="275"/>
      <c r="J23" s="275"/>
      <c r="K23" s="275"/>
      <c r="L23" s="275"/>
      <c r="M23" s="275"/>
      <c r="N23" s="275"/>
      <c r="O23" s="6"/>
      <c r="P23" s="108"/>
      <c r="Q23" s="108"/>
      <c r="R23" s="108"/>
      <c r="S23" s="108"/>
      <c r="T23" s="108"/>
      <c r="U23" s="108"/>
      <c r="V23" s="108"/>
      <c r="W23" s="108"/>
      <c r="X23" s="108"/>
      <c r="Y23" s="5"/>
    </row>
    <row r="24" spans="1:25" ht="12" customHeight="1">
      <c r="A24" s="6"/>
      <c r="B24" s="67"/>
      <c r="C24" s="67"/>
      <c r="D24" s="275"/>
      <c r="E24" s="275"/>
      <c r="F24" s="275"/>
      <c r="G24" s="275"/>
      <c r="H24" s="275"/>
      <c r="I24" s="275"/>
      <c r="J24" s="275"/>
      <c r="K24" s="275"/>
      <c r="L24" s="275"/>
      <c r="M24" s="275"/>
      <c r="N24" s="275"/>
      <c r="O24" s="6"/>
      <c r="P24" s="108"/>
      <c r="Q24" s="108"/>
      <c r="R24" s="108"/>
      <c r="S24" s="108"/>
      <c r="T24" s="108"/>
      <c r="U24" s="108"/>
      <c r="V24" s="108"/>
      <c r="W24" s="108"/>
      <c r="X24" s="108"/>
      <c r="Y24" s="5"/>
    </row>
    <row r="25" spans="1:25" ht="13.5" customHeight="1">
      <c r="A25" s="6"/>
      <c r="B25" s="55"/>
      <c r="C25" s="55"/>
      <c r="D25" s="55"/>
      <c r="E25" s="55"/>
      <c r="F25" s="55"/>
      <c r="G25" s="55"/>
      <c r="H25" s="3"/>
      <c r="I25" s="3"/>
      <c r="J25" s="3"/>
      <c r="K25" s="3"/>
      <c r="L25" s="3"/>
      <c r="M25" s="3"/>
      <c r="N25" s="2"/>
      <c r="O25" s="6"/>
      <c r="P25" s="108"/>
      <c r="Q25" s="108"/>
      <c r="R25" s="108"/>
      <c r="S25" s="108"/>
      <c r="T25" s="108"/>
      <c r="U25" s="108"/>
      <c r="V25" s="108"/>
      <c r="W25" s="108"/>
      <c r="X25" s="108"/>
      <c r="Y25" s="5"/>
    </row>
    <row r="26" spans="1:25" s="8" customFormat="1" ht="31.5" customHeight="1">
      <c r="A26" s="2"/>
      <c r="B26" s="274" t="s">
        <v>122</v>
      </c>
      <c r="C26" s="274"/>
      <c r="D26" s="274"/>
      <c r="E26" s="274"/>
      <c r="F26" s="274"/>
      <c r="G26" s="274"/>
      <c r="H26" s="274"/>
      <c r="I26" s="274"/>
      <c r="J26" s="274"/>
      <c r="K26" s="274"/>
      <c r="L26" s="274"/>
      <c r="M26" s="274"/>
      <c r="N26" s="274"/>
      <c r="O26" s="6"/>
      <c r="P26" s="108"/>
      <c r="Q26" s="108"/>
      <c r="R26" s="108"/>
      <c r="S26" s="108"/>
      <c r="T26" s="108"/>
      <c r="U26" s="108"/>
      <c r="V26" s="108"/>
      <c r="W26" s="108"/>
      <c r="X26" s="108"/>
      <c r="Y26" s="5"/>
    </row>
    <row r="27" spans="1:25" s="8" customFormat="1" ht="13.5" customHeight="1">
      <c r="A27" s="2"/>
      <c r="B27" s="270"/>
      <c r="C27" s="270"/>
      <c r="D27" s="270"/>
      <c r="E27" s="270"/>
      <c r="F27" s="270"/>
      <c r="G27" s="270"/>
      <c r="H27" s="270"/>
      <c r="I27" s="270"/>
      <c r="J27" s="270"/>
      <c r="K27" s="270"/>
      <c r="L27" s="270"/>
      <c r="M27" s="270"/>
      <c r="N27" s="270"/>
      <c r="O27" s="6"/>
      <c r="P27" s="81"/>
      <c r="Q27" s="81"/>
      <c r="R27" s="81"/>
      <c r="S27" s="81"/>
      <c r="T27" s="81"/>
      <c r="U27" s="81"/>
      <c r="V27" s="81"/>
      <c r="W27" s="81"/>
      <c r="X27" s="5"/>
      <c r="Y27" s="5"/>
    </row>
    <row r="28" spans="3:25" ht="24.75" customHeight="1">
      <c r="C28" s="263" t="s">
        <v>243</v>
      </c>
      <c r="D28" s="264"/>
      <c r="E28" s="264"/>
      <c r="F28" s="264"/>
      <c r="G28" s="264"/>
      <c r="H28" s="264"/>
      <c r="I28" s="264"/>
      <c r="J28" s="264"/>
      <c r="K28" s="264"/>
      <c r="L28" s="240"/>
      <c r="M28" s="240"/>
      <c r="N28" s="239"/>
      <c r="O28" s="241"/>
      <c r="P28" s="241"/>
      <c r="Q28" s="241"/>
      <c r="R28" s="241"/>
      <c r="S28" s="241"/>
      <c r="T28" s="241"/>
      <c r="U28" s="241"/>
      <c r="V28" s="241"/>
      <c r="W28" s="241"/>
      <c r="X28" s="241"/>
      <c r="Y28" s="239"/>
    </row>
    <row r="29" spans="2:25" ht="24.75" customHeight="1">
      <c r="B29" s="239"/>
      <c r="C29" s="239"/>
      <c r="D29" s="249" t="s">
        <v>250</v>
      </c>
      <c r="E29" s="249"/>
      <c r="F29" s="249"/>
      <c r="G29" s="249"/>
      <c r="H29" s="249"/>
      <c r="I29" s="249"/>
      <c r="J29" s="249"/>
      <c r="K29" s="249"/>
      <c r="L29" s="249"/>
      <c r="M29" s="249"/>
      <c r="N29" s="249"/>
      <c r="O29" s="249"/>
      <c r="P29" s="249"/>
      <c r="Q29" s="249"/>
      <c r="R29" s="249"/>
      <c r="S29" s="249"/>
      <c r="T29" s="249"/>
      <c r="U29" s="249"/>
      <c r="V29" s="241"/>
      <c r="W29" s="241"/>
      <c r="X29" s="241"/>
      <c r="Y29" s="239"/>
    </row>
    <row r="30" spans="2:25" ht="24.75" customHeight="1">
      <c r="B30" s="239"/>
      <c r="C30" s="239"/>
      <c r="D30" s="242"/>
      <c r="E30" s="253" t="s">
        <v>240</v>
      </c>
      <c r="F30" s="254"/>
      <c r="G30" s="254"/>
      <c r="H30" s="254"/>
      <c r="I30" s="254"/>
      <c r="J30" s="254"/>
      <c r="K30" s="254"/>
      <c r="L30" s="254"/>
      <c r="M30" s="254"/>
      <c r="N30" s="254"/>
      <c r="O30" s="254"/>
      <c r="P30" s="254"/>
      <c r="Q30" s="254"/>
      <c r="R30" s="254"/>
      <c r="S30" s="254"/>
      <c r="T30" s="254"/>
      <c r="U30" s="254"/>
      <c r="V30" s="254"/>
      <c r="W30" s="259"/>
      <c r="X30" s="241"/>
      <c r="Y30" s="239"/>
    </row>
    <row r="31" spans="2:25" ht="24.75" customHeight="1">
      <c r="B31" s="239"/>
      <c r="C31" s="239"/>
      <c r="D31" s="242"/>
      <c r="E31" s="253" t="s">
        <v>244</v>
      </c>
      <c r="F31" s="254"/>
      <c r="G31" s="254"/>
      <c r="H31" s="254"/>
      <c r="I31" s="254"/>
      <c r="J31" s="254"/>
      <c r="K31" s="254"/>
      <c r="L31" s="254"/>
      <c r="M31" s="254"/>
      <c r="N31" s="254"/>
      <c r="O31" s="254"/>
      <c r="P31" s="254"/>
      <c r="Q31" s="254"/>
      <c r="R31" s="254"/>
      <c r="S31" s="254"/>
      <c r="T31" s="254"/>
      <c r="U31" s="254"/>
      <c r="V31" s="254"/>
      <c r="W31" s="259"/>
      <c r="X31" s="241"/>
      <c r="Y31" s="239"/>
    </row>
    <row r="32" spans="2:25" ht="24.75" customHeight="1">
      <c r="B32" s="239"/>
      <c r="C32" s="239"/>
      <c r="D32" s="242"/>
      <c r="E32" s="253" t="s">
        <v>245</v>
      </c>
      <c r="F32" s="254"/>
      <c r="G32" s="254"/>
      <c r="H32" s="254"/>
      <c r="I32" s="254"/>
      <c r="J32" s="254"/>
      <c r="K32" s="254"/>
      <c r="L32" s="254"/>
      <c r="M32" s="254"/>
      <c r="N32" s="254"/>
      <c r="O32" s="254"/>
      <c r="P32" s="254"/>
      <c r="Q32" s="254"/>
      <c r="R32" s="254"/>
      <c r="S32" s="254"/>
      <c r="T32" s="254"/>
      <c r="U32" s="254"/>
      <c r="V32" s="254"/>
      <c r="W32" s="259"/>
      <c r="X32" s="241"/>
      <c r="Y32" s="239"/>
    </row>
    <row r="33" spans="2:25" ht="24.75" customHeight="1">
      <c r="B33" s="239"/>
      <c r="C33" s="239"/>
      <c r="D33" s="242"/>
      <c r="E33" s="253" t="s">
        <v>246</v>
      </c>
      <c r="F33" s="254"/>
      <c r="G33" s="254"/>
      <c r="H33" s="254"/>
      <c r="I33" s="254"/>
      <c r="J33" s="254"/>
      <c r="K33" s="254"/>
      <c r="L33" s="254"/>
      <c r="M33" s="254"/>
      <c r="N33" s="254"/>
      <c r="O33" s="254"/>
      <c r="P33" s="254"/>
      <c r="Q33" s="254"/>
      <c r="R33" s="254"/>
      <c r="S33" s="254"/>
      <c r="T33" s="254"/>
      <c r="U33" s="254"/>
      <c r="V33" s="254"/>
      <c r="W33" s="259"/>
      <c r="X33" s="241"/>
      <c r="Y33" s="239"/>
    </row>
    <row r="34" spans="2:25" ht="24.75" customHeight="1">
      <c r="B34" s="239"/>
      <c r="C34" s="239"/>
      <c r="D34" s="242"/>
      <c r="E34" s="253" t="s">
        <v>247</v>
      </c>
      <c r="F34" s="254"/>
      <c r="G34" s="254"/>
      <c r="H34" s="254"/>
      <c r="I34" s="254"/>
      <c r="J34" s="254"/>
      <c r="K34" s="254"/>
      <c r="L34" s="254"/>
      <c r="M34" s="254"/>
      <c r="N34" s="254"/>
      <c r="O34" s="254"/>
      <c r="P34" s="254"/>
      <c r="Q34" s="254"/>
      <c r="R34" s="254"/>
      <c r="S34" s="254"/>
      <c r="T34" s="254"/>
      <c r="U34" s="254"/>
      <c r="V34" s="254"/>
      <c r="W34" s="259"/>
      <c r="X34" s="241"/>
      <c r="Y34" s="239"/>
    </row>
    <row r="35" spans="2:25" ht="24.75" customHeight="1">
      <c r="B35" s="239"/>
      <c r="C35" s="239"/>
      <c r="D35" s="242"/>
      <c r="E35" s="253" t="s">
        <v>248</v>
      </c>
      <c r="F35" s="254"/>
      <c r="G35" s="254"/>
      <c r="H35" s="254"/>
      <c r="I35" s="254"/>
      <c r="J35" s="254"/>
      <c r="K35" s="254"/>
      <c r="L35" s="254"/>
      <c r="M35" s="254"/>
      <c r="N35" s="254"/>
      <c r="O35" s="254"/>
      <c r="P35" s="254"/>
      <c r="Q35" s="254"/>
      <c r="R35" s="254"/>
      <c r="S35" s="254"/>
      <c r="T35" s="254"/>
      <c r="U35" s="254"/>
      <c r="V35" s="254"/>
      <c r="W35" s="259"/>
      <c r="X35" s="241"/>
      <c r="Y35" s="239"/>
    </row>
    <row r="36" spans="2:25" ht="24.75" customHeight="1">
      <c r="B36" s="239"/>
      <c r="C36" s="239"/>
      <c r="D36" s="242"/>
      <c r="E36" s="253" t="s">
        <v>249</v>
      </c>
      <c r="F36" s="254"/>
      <c r="G36" s="254"/>
      <c r="H36" s="254"/>
      <c r="I36" s="254"/>
      <c r="J36" s="254"/>
      <c r="K36" s="254"/>
      <c r="L36" s="254"/>
      <c r="M36" s="254"/>
      <c r="N36" s="254"/>
      <c r="O36" s="254"/>
      <c r="P36" s="254"/>
      <c r="Q36" s="254"/>
      <c r="R36" s="254"/>
      <c r="S36" s="254"/>
      <c r="T36" s="254"/>
      <c r="U36" s="254"/>
      <c r="V36" s="254"/>
      <c r="W36" s="259"/>
      <c r="X36" s="241"/>
      <c r="Y36" s="239"/>
    </row>
    <row r="37" spans="2:25" ht="24.75" customHeight="1">
      <c r="B37" s="239"/>
      <c r="C37" s="239"/>
      <c r="D37" s="242"/>
      <c r="E37" s="253" t="s">
        <v>241</v>
      </c>
      <c r="F37" s="254"/>
      <c r="G37" s="254"/>
      <c r="H37" s="254"/>
      <c r="I37" s="254"/>
      <c r="J37" s="254"/>
      <c r="K37" s="254"/>
      <c r="L37" s="254"/>
      <c r="M37" s="254"/>
      <c r="N37" s="254"/>
      <c r="O37" s="254"/>
      <c r="P37" s="254"/>
      <c r="Q37" s="254"/>
      <c r="R37" s="254"/>
      <c r="S37" s="254"/>
      <c r="T37" s="254"/>
      <c r="U37" s="254"/>
      <c r="V37" s="254"/>
      <c r="W37" s="259"/>
      <c r="X37" s="241"/>
      <c r="Y37" s="239"/>
    </row>
    <row r="38" spans="2:25" ht="24.75" customHeight="1">
      <c r="B38" s="239"/>
      <c r="C38" s="239"/>
      <c r="D38" s="242"/>
      <c r="E38" s="253" t="s">
        <v>242</v>
      </c>
      <c r="F38" s="254"/>
      <c r="G38" s="254"/>
      <c r="H38" s="254"/>
      <c r="I38" s="254"/>
      <c r="J38" s="254"/>
      <c r="K38" s="254"/>
      <c r="L38" s="254"/>
      <c r="M38" s="254"/>
      <c r="N38" s="254"/>
      <c r="O38" s="254"/>
      <c r="P38" s="254"/>
      <c r="Q38" s="254"/>
      <c r="R38" s="254"/>
      <c r="S38" s="254"/>
      <c r="T38" s="254"/>
      <c r="U38" s="254"/>
      <c r="V38" s="254"/>
      <c r="W38" s="259"/>
      <c r="X38" s="241"/>
      <c r="Y38" s="239"/>
    </row>
    <row r="39" spans="2:25" ht="24.75" customHeight="1">
      <c r="B39" s="239"/>
      <c r="C39" s="239"/>
      <c r="D39" s="240" t="s">
        <v>254</v>
      </c>
      <c r="E39" s="240"/>
      <c r="F39" s="240"/>
      <c r="G39" s="240"/>
      <c r="H39" s="240"/>
      <c r="I39" s="240"/>
      <c r="J39" s="240"/>
      <c r="K39" s="240"/>
      <c r="L39" s="240"/>
      <c r="M39" s="240"/>
      <c r="N39" s="239"/>
      <c r="O39" s="241"/>
      <c r="P39" s="241"/>
      <c r="Q39" s="241"/>
      <c r="R39" s="241"/>
      <c r="S39" s="241"/>
      <c r="T39" s="241"/>
      <c r="U39" s="241"/>
      <c r="V39" s="241"/>
      <c r="W39" s="241"/>
      <c r="X39" s="241"/>
      <c r="Y39" s="239"/>
    </row>
    <row r="40" spans="2:25" ht="24.75" customHeight="1">
      <c r="B40" s="239"/>
      <c r="C40" s="239"/>
      <c r="D40" s="240" t="s">
        <v>255</v>
      </c>
      <c r="E40" s="240"/>
      <c r="F40" s="240"/>
      <c r="G40" s="240"/>
      <c r="H40" s="240"/>
      <c r="I40" s="240"/>
      <c r="J40" s="240"/>
      <c r="K40" s="240"/>
      <c r="L40" s="240"/>
      <c r="M40" s="240"/>
      <c r="N40" s="239"/>
      <c r="O40" s="241"/>
      <c r="P40" s="241"/>
      <c r="Q40" s="241"/>
      <c r="R40" s="241"/>
      <c r="S40" s="241"/>
      <c r="T40" s="241"/>
      <c r="U40" s="241"/>
      <c r="V40" s="241"/>
      <c r="W40" s="241"/>
      <c r="X40" s="241"/>
      <c r="Y40" s="239"/>
    </row>
    <row r="41" spans="2:25" ht="24.75" customHeight="1">
      <c r="B41" s="239"/>
      <c r="C41" s="239"/>
      <c r="D41" s="240"/>
      <c r="E41" s="240"/>
      <c r="F41" s="240"/>
      <c r="G41" s="240"/>
      <c r="H41" s="240"/>
      <c r="I41" s="240"/>
      <c r="J41" s="240"/>
      <c r="K41" s="240"/>
      <c r="L41" s="240"/>
      <c r="M41" s="240"/>
      <c r="N41" s="239"/>
      <c r="O41" s="241"/>
      <c r="P41" s="241"/>
      <c r="Q41" s="241"/>
      <c r="R41" s="241"/>
      <c r="S41" s="241"/>
      <c r="T41" s="241"/>
      <c r="U41" s="241"/>
      <c r="V41" s="241"/>
      <c r="W41" s="241"/>
      <c r="X41" s="241"/>
      <c r="Y41" s="239"/>
    </row>
    <row r="42" spans="2:25" ht="24.75" customHeight="1">
      <c r="B42" s="239"/>
      <c r="C42" s="265" t="s">
        <v>251</v>
      </c>
      <c r="D42" s="264"/>
      <c r="E42" s="264"/>
      <c r="F42" s="264"/>
      <c r="G42" s="264"/>
      <c r="H42" s="264"/>
      <c r="I42" s="264"/>
      <c r="J42" s="240"/>
      <c r="K42" s="240"/>
      <c r="L42" s="240"/>
      <c r="M42" s="240"/>
      <c r="N42" s="239"/>
      <c r="O42" s="241"/>
      <c r="P42" s="241"/>
      <c r="Q42" s="241"/>
      <c r="R42" s="241"/>
      <c r="S42" s="241"/>
      <c r="T42" s="241"/>
      <c r="U42" s="241"/>
      <c r="V42" s="241"/>
      <c r="W42" s="241"/>
      <c r="X42" s="241"/>
      <c r="Y42" s="239"/>
    </row>
    <row r="43" spans="2:25" ht="24.75" customHeight="1">
      <c r="B43" s="239"/>
      <c r="C43" s="239"/>
      <c r="D43" s="253"/>
      <c r="E43" s="258" t="s">
        <v>252</v>
      </c>
      <c r="F43" s="254"/>
      <c r="G43" s="254"/>
      <c r="H43" s="254"/>
      <c r="I43" s="254"/>
      <c r="J43" s="254"/>
      <c r="K43" s="254"/>
      <c r="L43" s="254"/>
      <c r="M43" s="254"/>
      <c r="N43" s="255"/>
      <c r="O43" s="256"/>
      <c r="P43" s="256"/>
      <c r="Q43" s="256"/>
      <c r="R43" s="256"/>
      <c r="S43" s="256"/>
      <c r="T43" s="256"/>
      <c r="U43" s="256"/>
      <c r="V43" s="256"/>
      <c r="W43" s="257"/>
      <c r="X43" s="241"/>
      <c r="Y43" s="239"/>
    </row>
    <row r="44" spans="2:25" ht="24.75" customHeight="1">
      <c r="B44" s="239"/>
      <c r="C44" s="239"/>
      <c r="D44" s="243"/>
      <c r="E44" s="244"/>
      <c r="F44" s="244"/>
      <c r="G44" s="244"/>
      <c r="H44" s="244"/>
      <c r="I44" s="244"/>
      <c r="J44" s="244"/>
      <c r="K44" s="244"/>
      <c r="L44" s="244"/>
      <c r="M44" s="244"/>
      <c r="N44" s="245"/>
      <c r="O44" s="246"/>
      <c r="P44" s="246"/>
      <c r="Q44" s="246"/>
      <c r="R44" s="246"/>
      <c r="S44" s="246"/>
      <c r="T44" s="246"/>
      <c r="U44" s="246"/>
      <c r="V44" s="246"/>
      <c r="W44" s="247"/>
      <c r="X44" s="241"/>
      <c r="Y44" s="239"/>
    </row>
    <row r="45" spans="2:25" ht="24.75" customHeight="1">
      <c r="B45" s="239"/>
      <c r="C45" s="239"/>
      <c r="D45" s="243"/>
      <c r="E45" s="244"/>
      <c r="F45" s="244"/>
      <c r="G45" s="244"/>
      <c r="H45" s="244"/>
      <c r="I45" s="244"/>
      <c r="J45" s="244"/>
      <c r="K45" s="244"/>
      <c r="L45" s="244"/>
      <c r="M45" s="244"/>
      <c r="N45" s="245"/>
      <c r="O45" s="246"/>
      <c r="P45" s="246"/>
      <c r="Q45" s="246"/>
      <c r="R45" s="246"/>
      <c r="S45" s="246"/>
      <c r="T45" s="246"/>
      <c r="U45" s="246"/>
      <c r="V45" s="246"/>
      <c r="W45" s="247"/>
      <c r="X45" s="241"/>
      <c r="Y45" s="239"/>
    </row>
    <row r="46" spans="2:25" ht="24.75" customHeight="1">
      <c r="B46" s="239"/>
      <c r="C46" s="239"/>
      <c r="D46" s="243"/>
      <c r="E46" s="244"/>
      <c r="F46" s="244"/>
      <c r="G46" s="244"/>
      <c r="H46" s="244"/>
      <c r="I46" s="244"/>
      <c r="J46" s="244"/>
      <c r="K46" s="244"/>
      <c r="L46" s="244"/>
      <c r="M46" s="244"/>
      <c r="N46" s="245"/>
      <c r="O46" s="246"/>
      <c r="P46" s="246"/>
      <c r="Q46" s="246"/>
      <c r="R46" s="246"/>
      <c r="S46" s="246"/>
      <c r="T46" s="246"/>
      <c r="U46" s="246"/>
      <c r="V46" s="246"/>
      <c r="W46" s="247"/>
      <c r="X46" s="241"/>
      <c r="Y46" s="239"/>
    </row>
    <row r="47" spans="2:25" ht="24.75" customHeight="1">
      <c r="B47" s="239"/>
      <c r="C47" s="239"/>
      <c r="D47" s="243"/>
      <c r="E47" s="244"/>
      <c r="F47" s="244"/>
      <c r="G47" s="244"/>
      <c r="H47" s="244"/>
      <c r="I47" s="244"/>
      <c r="J47" s="244"/>
      <c r="K47" s="244"/>
      <c r="L47" s="244"/>
      <c r="M47" s="244"/>
      <c r="N47" s="245"/>
      <c r="O47" s="246"/>
      <c r="P47" s="246"/>
      <c r="Q47" s="246"/>
      <c r="R47" s="246"/>
      <c r="S47" s="246"/>
      <c r="T47" s="246"/>
      <c r="U47" s="246"/>
      <c r="V47" s="246"/>
      <c r="W47" s="247"/>
      <c r="X47" s="241"/>
      <c r="Y47" s="239"/>
    </row>
    <row r="48" spans="2:25" ht="24.75" customHeight="1">
      <c r="B48" s="239"/>
      <c r="C48" s="239"/>
      <c r="D48" s="243"/>
      <c r="E48" s="244"/>
      <c r="F48" s="244"/>
      <c r="G48" s="244"/>
      <c r="H48" s="244"/>
      <c r="I48" s="244"/>
      <c r="J48" s="244"/>
      <c r="K48" s="244"/>
      <c r="L48" s="244"/>
      <c r="M48" s="244"/>
      <c r="N48" s="245"/>
      <c r="O48" s="246"/>
      <c r="P48" s="246"/>
      <c r="Q48" s="246"/>
      <c r="R48" s="246"/>
      <c r="S48" s="246"/>
      <c r="T48" s="246"/>
      <c r="U48" s="246"/>
      <c r="V48" s="246"/>
      <c r="W48" s="247"/>
      <c r="X48" s="241"/>
      <c r="Y48" s="239"/>
    </row>
    <row r="49" spans="2:25" ht="24.75" customHeight="1">
      <c r="B49" s="239"/>
      <c r="C49" s="239"/>
      <c r="D49" s="243"/>
      <c r="E49" s="244"/>
      <c r="F49" s="244"/>
      <c r="G49" s="244"/>
      <c r="H49" s="244"/>
      <c r="I49" s="244"/>
      <c r="J49" s="244"/>
      <c r="K49" s="244"/>
      <c r="L49" s="244"/>
      <c r="M49" s="244"/>
      <c r="N49" s="245"/>
      <c r="O49" s="246"/>
      <c r="P49" s="246"/>
      <c r="Q49" s="246"/>
      <c r="R49" s="246"/>
      <c r="S49" s="246"/>
      <c r="T49" s="246"/>
      <c r="U49" s="246"/>
      <c r="V49" s="246"/>
      <c r="W49" s="247"/>
      <c r="X49" s="241"/>
      <c r="Y49" s="239"/>
    </row>
    <row r="50" spans="2:25" ht="24.75" customHeight="1">
      <c r="B50" s="239"/>
      <c r="C50" s="239"/>
      <c r="D50" s="248"/>
      <c r="E50" s="249"/>
      <c r="F50" s="249"/>
      <c r="G50" s="249"/>
      <c r="H50" s="249"/>
      <c r="I50" s="249"/>
      <c r="J50" s="249"/>
      <c r="K50" s="249"/>
      <c r="L50" s="249"/>
      <c r="M50" s="249"/>
      <c r="N50" s="250"/>
      <c r="O50" s="251"/>
      <c r="P50" s="251"/>
      <c r="Q50" s="251"/>
      <c r="R50" s="251"/>
      <c r="S50" s="251"/>
      <c r="T50" s="251"/>
      <c r="U50" s="251"/>
      <c r="V50" s="251"/>
      <c r="W50" s="252"/>
      <c r="X50" s="241"/>
      <c r="Y50" s="239"/>
    </row>
  </sheetData>
  <sheetProtection/>
  <mergeCells count="31">
    <mergeCell ref="I19:J19"/>
    <mergeCell ref="H13:I13"/>
    <mergeCell ref="B1:K1"/>
    <mergeCell ref="D7:F7"/>
    <mergeCell ref="D19:F19"/>
    <mergeCell ref="H7:M7"/>
    <mergeCell ref="D5:F5"/>
    <mergeCell ref="H5:M5"/>
    <mergeCell ref="D9:F9"/>
    <mergeCell ref="D10:K10"/>
    <mergeCell ref="G19:H19"/>
    <mergeCell ref="D23:N24"/>
    <mergeCell ref="D22:I22"/>
    <mergeCell ref="G18:H18"/>
    <mergeCell ref="P12:X13"/>
    <mergeCell ref="P19:W22"/>
    <mergeCell ref="D13:G13"/>
    <mergeCell ref="D17:I17"/>
    <mergeCell ref="J13:M13"/>
    <mergeCell ref="D15:F15"/>
    <mergeCell ref="I18:J18"/>
    <mergeCell ref="P15:X17"/>
    <mergeCell ref="C28:K28"/>
    <mergeCell ref="C42:I42"/>
    <mergeCell ref="D11:M11"/>
    <mergeCell ref="P1:X1"/>
    <mergeCell ref="B27:N27"/>
    <mergeCell ref="P10:W10"/>
    <mergeCell ref="L1:N1"/>
    <mergeCell ref="H9:M9"/>
    <mergeCell ref="B26:N26"/>
  </mergeCells>
  <dataValidations count="6">
    <dataValidation allowBlank="1" showInputMessage="1" showErrorMessage="1" imeMode="disabled" sqref="K17 M17 D22"/>
    <dataValidation allowBlank="1" showInputMessage="1" showErrorMessage="1" imeMode="on" sqref="D17 D15:F15"/>
    <dataValidation type="list" allowBlank="1" showInputMessage="1" showErrorMessage="1" sqref="G19 I19">
      <formula1>"有,無"</formula1>
    </dataValidation>
    <dataValidation type="list" allowBlank="1" showInputMessage="1" showErrorMessage="1" imeMode="on" sqref="D19:F19">
      <formula1>競技役員</formula1>
    </dataValidation>
    <dataValidation allowBlank="1" showInputMessage="1" showErrorMessage="1" prompt="直接入力してください" imeMode="disabled" sqref="D13:G13 J13:M13"/>
    <dataValidation type="list" allowBlank="1" showInputMessage="1" showErrorMessage="1" sqref="D30:D38">
      <formula1>"✓"</formula1>
    </dataValidation>
  </dataValidations>
  <printOptions/>
  <pageMargins left="0.5905511811023623" right="0.5905511811023623" top="0.7480314960629921" bottom="0.7480314960629921" header="0.31496062992125984" footer="0.31496062992125984"/>
  <pageSetup horizontalDpi="300" verticalDpi="3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002060"/>
    <pageSetUpPr fitToPage="1"/>
  </sheetPr>
  <dimension ref="A1:AA57"/>
  <sheetViews>
    <sheetView view="pageLayout" workbookViewId="0" topLeftCell="A1">
      <selection activeCell="F5" sqref="F5"/>
    </sheetView>
  </sheetViews>
  <sheetFormatPr defaultColWidth="9.00390625" defaultRowHeight="13.5"/>
  <cols>
    <col min="1" max="1" width="3.125" style="9" customWidth="1"/>
    <col min="2" max="2" width="4.25390625" style="25" bestFit="1" customWidth="1"/>
    <col min="3" max="3" width="4.375" style="13" customWidth="1"/>
    <col min="4" max="4" width="13.25390625" style="13" customWidth="1"/>
    <col min="5" max="5" width="12.50390625" style="13" customWidth="1"/>
    <col min="6" max="6" width="5.25390625" style="13" customWidth="1"/>
    <col min="7" max="8" width="3.875" style="13" customWidth="1"/>
    <col min="9" max="10" width="5.75390625" style="13" hidden="1" customWidth="1"/>
    <col min="11" max="11" width="10.375" style="13" customWidth="1"/>
    <col min="12" max="12" width="9.125" style="13" bestFit="1" customWidth="1"/>
    <col min="13" max="13" width="9.125" style="13" hidden="1" customWidth="1"/>
    <col min="14" max="14" width="9.00390625" style="13" hidden="1" customWidth="1"/>
    <col min="15" max="15" width="3.50390625" style="13" hidden="1" customWidth="1"/>
    <col min="16" max="16" width="2.875" style="13" hidden="1" customWidth="1"/>
    <col min="17" max="17" width="8.625" style="13" customWidth="1"/>
    <col min="18" max="20" width="3.875" style="13" customWidth="1"/>
    <col min="21" max="21" width="3.50390625" style="13" hidden="1" customWidth="1"/>
    <col min="22" max="22" width="2.875" style="13" hidden="1" customWidth="1"/>
    <col min="23" max="23" width="8.625" style="13" customWidth="1"/>
    <col min="24" max="26" width="3.875" style="13" customWidth="1"/>
    <col min="27" max="27" width="4.25390625" style="9" customWidth="1"/>
    <col min="28" max="29" width="15.00390625" style="9" customWidth="1"/>
    <col min="30" max="16384" width="9.00390625" style="9" customWidth="1"/>
  </cols>
  <sheetData>
    <row r="1" spans="1:27" ht="9.75" customHeight="1">
      <c r="A1" s="12"/>
      <c r="B1" s="149"/>
      <c r="C1" s="12"/>
      <c r="D1" s="12"/>
      <c r="E1" s="12"/>
      <c r="F1" s="12"/>
      <c r="G1" s="12"/>
      <c r="H1" s="12"/>
      <c r="I1" s="12"/>
      <c r="J1" s="12"/>
      <c r="K1" s="12"/>
      <c r="L1" s="12"/>
      <c r="M1" s="12"/>
      <c r="N1" s="12"/>
      <c r="O1" s="12"/>
      <c r="P1" s="12"/>
      <c r="Q1" s="12"/>
      <c r="R1" s="12"/>
      <c r="S1" s="12"/>
      <c r="T1" s="12"/>
      <c r="U1" s="12"/>
      <c r="V1" s="12"/>
      <c r="W1" s="12"/>
      <c r="X1" s="12"/>
      <c r="Y1" s="12"/>
      <c r="Z1" s="12"/>
      <c r="AA1" s="12"/>
    </row>
    <row r="2" spans="1:27" ht="30" customHeight="1">
      <c r="A2" s="149"/>
      <c r="B2" s="296" t="s">
        <v>35</v>
      </c>
      <c r="C2" s="296"/>
      <c r="D2" s="296"/>
      <c r="E2" s="296"/>
      <c r="F2" s="296"/>
      <c r="G2" s="296"/>
      <c r="H2" s="296"/>
      <c r="I2" s="296"/>
      <c r="J2" s="296"/>
      <c r="K2" s="296"/>
      <c r="L2" s="296"/>
      <c r="M2" s="296"/>
      <c r="N2" s="296"/>
      <c r="O2" s="296"/>
      <c r="P2" s="296"/>
      <c r="Q2" s="296"/>
      <c r="R2" s="296"/>
      <c r="S2" s="296"/>
      <c r="T2" s="296"/>
      <c r="U2" s="296"/>
      <c r="V2" s="296"/>
      <c r="W2" s="296"/>
      <c r="X2" s="296"/>
      <c r="Y2" s="296"/>
      <c r="Z2" s="296"/>
      <c r="AA2" s="12"/>
    </row>
    <row r="3" spans="1:27" ht="13.5">
      <c r="A3" s="12"/>
      <c r="B3" s="149"/>
      <c r="C3" s="12"/>
      <c r="D3" s="146"/>
      <c r="E3" s="12"/>
      <c r="F3" s="297" t="s">
        <v>256</v>
      </c>
      <c r="G3" s="297"/>
      <c r="H3" s="297"/>
      <c r="I3" s="297"/>
      <c r="J3" s="297"/>
      <c r="K3" s="297"/>
      <c r="L3" s="297"/>
      <c r="M3" s="297"/>
      <c r="N3" s="297"/>
      <c r="O3" s="297"/>
      <c r="P3" s="297"/>
      <c r="Q3" s="297"/>
      <c r="R3" s="297"/>
      <c r="S3" s="297"/>
      <c r="T3" s="297"/>
      <c r="U3" s="297"/>
      <c r="V3" s="297"/>
      <c r="W3" s="297"/>
      <c r="X3" s="297"/>
      <c r="Y3" s="297"/>
      <c r="Z3" s="297"/>
      <c r="AA3" s="297"/>
    </row>
    <row r="4" spans="1:27" ht="14.25" thickBot="1">
      <c r="A4" s="12"/>
      <c r="B4" s="149"/>
      <c r="C4" s="15" t="s">
        <v>36</v>
      </c>
      <c r="D4" s="14"/>
      <c r="E4" s="12"/>
      <c r="F4" s="298"/>
      <c r="G4" s="298"/>
      <c r="H4" s="298"/>
      <c r="I4" s="298"/>
      <c r="J4" s="298"/>
      <c r="K4" s="298"/>
      <c r="L4" s="298"/>
      <c r="M4" s="298"/>
      <c r="N4" s="298"/>
      <c r="O4" s="298"/>
      <c r="P4" s="298"/>
      <c r="Q4" s="298"/>
      <c r="R4" s="298"/>
      <c r="S4" s="298"/>
      <c r="T4" s="298"/>
      <c r="U4" s="298"/>
      <c r="V4" s="298"/>
      <c r="W4" s="298"/>
      <c r="X4" s="298"/>
      <c r="Y4" s="298"/>
      <c r="Z4" s="298"/>
      <c r="AA4" s="297"/>
    </row>
    <row r="5" spans="1:27" ht="21.75" customHeight="1" thickBot="1">
      <c r="A5" s="12"/>
      <c r="B5" s="150" t="s">
        <v>196</v>
      </c>
      <c r="C5" s="109" t="s">
        <v>15</v>
      </c>
      <c r="D5" s="110" t="s">
        <v>16</v>
      </c>
      <c r="E5" s="110" t="s">
        <v>17</v>
      </c>
      <c r="F5" s="111" t="s">
        <v>125</v>
      </c>
      <c r="G5" s="110" t="s">
        <v>18</v>
      </c>
      <c r="H5" s="110" t="s">
        <v>19</v>
      </c>
      <c r="I5" s="110" t="s">
        <v>134</v>
      </c>
      <c r="J5" s="110" t="s">
        <v>20</v>
      </c>
      <c r="K5" s="110" t="s">
        <v>139</v>
      </c>
      <c r="L5" s="113" t="s">
        <v>197</v>
      </c>
      <c r="M5" s="113" t="s">
        <v>198</v>
      </c>
      <c r="N5" s="112" t="s">
        <v>21</v>
      </c>
      <c r="O5" s="299" t="s">
        <v>22</v>
      </c>
      <c r="P5" s="300"/>
      <c r="Q5" s="301"/>
      <c r="R5" s="113" t="s">
        <v>24</v>
      </c>
      <c r="S5" s="114" t="s">
        <v>25</v>
      </c>
      <c r="T5" s="115"/>
      <c r="U5" s="299" t="s">
        <v>26</v>
      </c>
      <c r="V5" s="300"/>
      <c r="W5" s="301"/>
      <c r="X5" s="113" t="s">
        <v>24</v>
      </c>
      <c r="Y5" s="114" t="s">
        <v>25</v>
      </c>
      <c r="Z5" s="197"/>
      <c r="AA5" s="238"/>
    </row>
    <row r="6" spans="1:27" ht="14.25" thickBot="1">
      <c r="A6" s="12"/>
      <c r="B6" s="184">
        <v>0</v>
      </c>
      <c r="C6" s="185" t="s">
        <v>31</v>
      </c>
      <c r="D6" s="186" t="s">
        <v>30</v>
      </c>
      <c r="E6" s="187" t="s">
        <v>32</v>
      </c>
      <c r="F6" s="187" t="s">
        <v>127</v>
      </c>
      <c r="G6" s="187" t="s">
        <v>27</v>
      </c>
      <c r="H6" s="187" t="s">
        <v>28</v>
      </c>
      <c r="I6" s="187"/>
      <c r="J6" s="187"/>
      <c r="K6" s="188" t="s">
        <v>233</v>
      </c>
      <c r="L6" s="188" t="s">
        <v>233</v>
      </c>
      <c r="M6" s="188"/>
      <c r="N6" s="136">
        <f>IF(D6="","",'基本データ入力'!$D$7)</f>
        <v>0</v>
      </c>
      <c r="O6" s="189" t="s">
        <v>157</v>
      </c>
      <c r="P6" s="190" t="s">
        <v>95</v>
      </c>
      <c r="Q6" s="191" t="s">
        <v>94</v>
      </c>
      <c r="R6" s="192" t="s">
        <v>34</v>
      </c>
      <c r="S6" s="193" t="s">
        <v>33</v>
      </c>
      <c r="T6" s="194" t="s">
        <v>29</v>
      </c>
      <c r="U6" s="189" t="s">
        <v>157</v>
      </c>
      <c r="V6" s="190" t="s">
        <v>95</v>
      </c>
      <c r="W6" s="191" t="s">
        <v>234</v>
      </c>
      <c r="X6" s="195" t="s">
        <v>235</v>
      </c>
      <c r="Y6" s="196" t="s">
        <v>236</v>
      </c>
      <c r="Z6" s="194" t="s">
        <v>237</v>
      </c>
      <c r="AA6" s="12"/>
    </row>
    <row r="7" spans="1:27" ht="18" customHeight="1">
      <c r="A7" s="12"/>
      <c r="B7" s="198">
        <v>1</v>
      </c>
      <c r="C7" s="174"/>
      <c r="D7" s="225"/>
      <c r="E7" s="175"/>
      <c r="F7" s="175"/>
      <c r="G7" s="175"/>
      <c r="H7" s="175"/>
      <c r="I7" s="174"/>
      <c r="J7" s="174"/>
      <c r="K7" s="226">
        <f>IF(F7="","",DATEDIF(F7&amp;"/"&amp;G7&amp;"/"&amp;H7,'基本データ入力'!$AA$2,"Y"))</f>
      </c>
      <c r="L7" s="226">
        <f>IF(K7&lt;18,"ERR",_xlfn.IFERROR(VLOOKUP(K7,'操作禁止3'!$I$3:$K$18,2),""))</f>
      </c>
      <c r="M7" s="176">
        <f>IF(L7&lt;18,"ERR",_xlfn.IFERROR(VLOOKUP(K7,'操作禁止3'!$I$3:$K$18,3),""))</f>
      </c>
      <c r="N7" s="177">
        <f>IF(D7="","",'基本データ入力'!$D$7)</f>
      </c>
      <c r="O7" s="178">
        <f>IF(Q7="","",50)</f>
      </c>
      <c r="P7" s="179" t="s">
        <v>133</v>
      </c>
      <c r="Q7" s="174"/>
      <c r="R7" s="180"/>
      <c r="S7" s="181"/>
      <c r="T7" s="182"/>
      <c r="U7" s="178"/>
      <c r="V7" s="179"/>
      <c r="W7" s="174"/>
      <c r="X7" s="180"/>
      <c r="Y7" s="183"/>
      <c r="Z7" s="199"/>
      <c r="AA7" s="12"/>
    </row>
    <row r="8" spans="1:27" ht="18" customHeight="1">
      <c r="A8" s="12"/>
      <c r="B8" s="200">
        <v>2</v>
      </c>
      <c r="C8" s="11"/>
      <c r="D8" s="144"/>
      <c r="E8" s="11"/>
      <c r="F8" s="145"/>
      <c r="G8" s="145"/>
      <c r="H8" s="145"/>
      <c r="I8" s="11"/>
      <c r="J8" s="11"/>
      <c r="K8" s="226">
        <f>IF(F8="","",DATEDIF(F8&amp;"/"&amp;G8&amp;"/"&amp;H8,'基本データ入力'!$AA$2,"Y"))</f>
      </c>
      <c r="L8" s="173">
        <f>IF(K8&lt;18,"ERR",_xlfn.IFERROR(VLOOKUP(K8,'操作禁止3'!$I$3:$K$18,2),""))</f>
      </c>
      <c r="M8" s="125">
        <f>IF(L8&lt;18,"ERR",_xlfn.IFERROR(VLOOKUP(K8,'操作禁止3'!$I$3:$K$18,3),""))</f>
      </c>
      <c r="N8" s="126">
        <f>IF(D8="","",'基本データ入力'!$D$7)</f>
      </c>
      <c r="O8" s="147">
        <f aca="true" t="shared" si="0" ref="O8:O56">IF(Q8="","",50)</f>
      </c>
      <c r="P8" s="127" t="s">
        <v>133</v>
      </c>
      <c r="Q8" s="11"/>
      <c r="R8" s="128"/>
      <c r="S8" s="130"/>
      <c r="T8" s="129"/>
      <c r="U8" s="147"/>
      <c r="V8" s="127"/>
      <c r="W8" s="11"/>
      <c r="X8" s="128"/>
      <c r="Y8" s="52"/>
      <c r="Z8" s="201"/>
      <c r="AA8" s="12"/>
    </row>
    <row r="9" spans="1:27" ht="18" customHeight="1">
      <c r="A9" s="12"/>
      <c r="B9" s="200">
        <v>3</v>
      </c>
      <c r="C9" s="11"/>
      <c r="D9" s="144"/>
      <c r="E9" s="11"/>
      <c r="F9" s="145"/>
      <c r="G9" s="145"/>
      <c r="H9" s="145"/>
      <c r="I9" s="11"/>
      <c r="J9" s="11"/>
      <c r="K9" s="226">
        <f>IF(F9="","",DATEDIF(F9&amp;"/"&amp;G9&amp;"/"&amp;H9,'基本データ入力'!$AA$2,"Y"))</f>
      </c>
      <c r="L9" s="173">
        <f>IF(K9&lt;18,"ERR",_xlfn.IFERROR(VLOOKUP(K9,'操作禁止3'!$I$3:$K$18,2),""))</f>
      </c>
      <c r="M9" s="125">
        <f>IF(L9&lt;18,"ERR",_xlfn.IFERROR(VLOOKUP(K9,'操作禁止3'!$I$3:$K$18,3),""))</f>
      </c>
      <c r="N9" s="126">
        <f>IF(D9="","",'基本データ入力'!$D$7)</f>
      </c>
      <c r="O9" s="147">
        <f t="shared" si="0"/>
      </c>
      <c r="P9" s="127" t="s">
        <v>133</v>
      </c>
      <c r="Q9" s="11"/>
      <c r="R9" s="128"/>
      <c r="S9" s="130"/>
      <c r="T9" s="129"/>
      <c r="U9" s="147"/>
      <c r="V9" s="127"/>
      <c r="W9" s="11"/>
      <c r="X9" s="128"/>
      <c r="Y9" s="52"/>
      <c r="Z9" s="201"/>
      <c r="AA9" s="12"/>
    </row>
    <row r="10" spans="1:27" ht="18" customHeight="1">
      <c r="A10" s="12"/>
      <c r="B10" s="200">
        <v>4</v>
      </c>
      <c r="C10" s="11"/>
      <c r="D10" s="144"/>
      <c r="E10" s="11"/>
      <c r="F10" s="145"/>
      <c r="G10" s="145"/>
      <c r="H10" s="145"/>
      <c r="I10" s="11"/>
      <c r="J10" s="11"/>
      <c r="K10" s="226">
        <f>IF(F10="","",DATEDIF(F10&amp;"/"&amp;G10&amp;"/"&amp;H10,'基本データ入力'!$AA$2,"Y"))</f>
      </c>
      <c r="L10" s="173">
        <f>IF(K10&lt;18,"ERR",_xlfn.IFERROR(VLOOKUP(K10,'操作禁止3'!$I$3:$K$18,2),""))</f>
      </c>
      <c r="M10" s="125">
        <f>IF(L10&lt;18,"ERR",_xlfn.IFERROR(VLOOKUP(K10,'操作禁止3'!$I$3:$K$18,3),""))</f>
      </c>
      <c r="N10" s="126">
        <f>IF(D10="","",'基本データ入力'!$D$7)</f>
      </c>
      <c r="O10" s="147">
        <f t="shared" si="0"/>
      </c>
      <c r="P10" s="127" t="s">
        <v>133</v>
      </c>
      <c r="Q10" s="11"/>
      <c r="R10" s="128"/>
      <c r="S10" s="130"/>
      <c r="T10" s="129"/>
      <c r="U10" s="147"/>
      <c r="V10" s="127"/>
      <c r="W10" s="11"/>
      <c r="X10" s="128"/>
      <c r="Y10" s="52"/>
      <c r="Z10" s="201"/>
      <c r="AA10" s="12"/>
    </row>
    <row r="11" spans="1:27" ht="18" customHeight="1">
      <c r="A11" s="12"/>
      <c r="B11" s="200">
        <v>5</v>
      </c>
      <c r="C11" s="11"/>
      <c r="D11" s="144"/>
      <c r="E11" s="11"/>
      <c r="F11" s="145"/>
      <c r="G11" s="145"/>
      <c r="H11" s="145"/>
      <c r="I11" s="11"/>
      <c r="J11" s="11"/>
      <c r="K11" s="226">
        <f>IF(F11="","",DATEDIF(F11&amp;"/"&amp;G11&amp;"/"&amp;H11,'基本データ入力'!$AA$2,"Y"))</f>
      </c>
      <c r="L11" s="173">
        <f>IF(K11&lt;18,"ERR",_xlfn.IFERROR(VLOOKUP(K11,'操作禁止3'!$I$3:$K$18,2),""))</f>
      </c>
      <c r="M11" s="125">
        <f>IF(L11&lt;18,"ERR",_xlfn.IFERROR(VLOOKUP(K11,'操作禁止3'!$I$3:$K$18,3),""))</f>
      </c>
      <c r="N11" s="126">
        <f>IF(D11="","",'基本データ入力'!$D$7)</f>
      </c>
      <c r="O11" s="147">
        <f t="shared" si="0"/>
      </c>
      <c r="P11" s="127" t="s">
        <v>133</v>
      </c>
      <c r="Q11" s="11"/>
      <c r="R11" s="128"/>
      <c r="S11" s="130"/>
      <c r="T11" s="129"/>
      <c r="U11" s="147"/>
      <c r="V11" s="127"/>
      <c r="W11" s="11"/>
      <c r="X11" s="128"/>
      <c r="Y11" s="52"/>
      <c r="Z11" s="201"/>
      <c r="AA11" s="12"/>
    </row>
    <row r="12" spans="1:27" ht="18" customHeight="1">
      <c r="A12" s="12"/>
      <c r="B12" s="200">
        <v>6</v>
      </c>
      <c r="C12" s="11"/>
      <c r="D12" s="144"/>
      <c r="E12" s="11"/>
      <c r="F12" s="145"/>
      <c r="G12" s="145"/>
      <c r="H12" s="145"/>
      <c r="I12" s="11"/>
      <c r="J12" s="11"/>
      <c r="K12" s="226">
        <f>IF(F12="","",DATEDIF(F12&amp;"/"&amp;G12&amp;"/"&amp;H12,'基本データ入力'!$AA$2,"Y"))</f>
      </c>
      <c r="L12" s="173">
        <f>IF(K12&lt;18,"ERR",_xlfn.IFERROR(VLOOKUP(K12,'操作禁止3'!$I$3:$K$18,2),""))</f>
      </c>
      <c r="M12" s="125">
        <f>IF(L12&lt;18,"ERR",_xlfn.IFERROR(VLOOKUP(K12,'操作禁止3'!$I$3:$K$18,3),""))</f>
      </c>
      <c r="N12" s="126">
        <f>IF(D12="","",'基本データ入力'!$D$7)</f>
      </c>
      <c r="O12" s="147">
        <f t="shared" si="0"/>
      </c>
      <c r="P12" s="127" t="s">
        <v>133</v>
      </c>
      <c r="Q12" s="11"/>
      <c r="R12" s="128"/>
      <c r="S12" s="130"/>
      <c r="T12" s="129"/>
      <c r="U12" s="147"/>
      <c r="V12" s="127"/>
      <c r="W12" s="11"/>
      <c r="X12" s="128"/>
      <c r="Y12" s="52"/>
      <c r="Z12" s="201"/>
      <c r="AA12" s="12"/>
    </row>
    <row r="13" spans="1:27" ht="18" customHeight="1">
      <c r="A13" s="12"/>
      <c r="B13" s="200">
        <v>7</v>
      </c>
      <c r="C13" s="11"/>
      <c r="D13" s="144"/>
      <c r="E13" s="11"/>
      <c r="F13" s="145"/>
      <c r="G13" s="145"/>
      <c r="H13" s="145"/>
      <c r="I13" s="11"/>
      <c r="J13" s="11"/>
      <c r="K13" s="226">
        <f>IF(F13="","",DATEDIF(F13&amp;"/"&amp;G13&amp;"/"&amp;H13,'基本データ入力'!$AA$2,"Y"))</f>
      </c>
      <c r="L13" s="173">
        <f>IF(K13&lt;18,"ERR",_xlfn.IFERROR(VLOOKUP(K13,'操作禁止3'!$I$3:$K$18,2),""))</f>
      </c>
      <c r="M13" s="125">
        <f>IF(L13&lt;18,"ERR",_xlfn.IFERROR(VLOOKUP(K13,'操作禁止3'!$I$3:$K$18,3),""))</f>
      </c>
      <c r="N13" s="126">
        <f>IF(D13="","",'基本データ入力'!$D$7)</f>
      </c>
      <c r="O13" s="147">
        <f t="shared" si="0"/>
      </c>
      <c r="P13" s="127" t="s">
        <v>133</v>
      </c>
      <c r="Q13" s="11"/>
      <c r="R13" s="128"/>
      <c r="S13" s="130"/>
      <c r="T13" s="129"/>
      <c r="U13" s="147"/>
      <c r="V13" s="127"/>
      <c r="W13" s="11"/>
      <c r="X13" s="128"/>
      <c r="Y13" s="52"/>
      <c r="Z13" s="201"/>
      <c r="AA13" s="12"/>
    </row>
    <row r="14" spans="1:27" ht="18" customHeight="1">
      <c r="A14" s="12"/>
      <c r="B14" s="200">
        <v>8</v>
      </c>
      <c r="C14" s="11"/>
      <c r="D14" s="144"/>
      <c r="E14" s="11"/>
      <c r="F14" s="145"/>
      <c r="G14" s="145"/>
      <c r="H14" s="145"/>
      <c r="I14" s="11"/>
      <c r="J14" s="11"/>
      <c r="K14" s="226">
        <f>IF(F14="","",DATEDIF(F14&amp;"/"&amp;G14&amp;"/"&amp;H14,'基本データ入力'!$AA$2,"Y"))</f>
      </c>
      <c r="L14" s="173">
        <f>IF(K14&lt;18,"ERR",_xlfn.IFERROR(VLOOKUP(K14,'操作禁止3'!$I$3:$K$18,2),""))</f>
      </c>
      <c r="M14" s="125">
        <f>IF(L14&lt;18,"ERR",_xlfn.IFERROR(VLOOKUP(K14,'操作禁止3'!$I$3:$K$18,3),""))</f>
      </c>
      <c r="N14" s="126">
        <f>IF(D14="","",'基本データ入力'!$D$7)</f>
      </c>
      <c r="O14" s="147">
        <f t="shared" si="0"/>
      </c>
      <c r="P14" s="127" t="s">
        <v>133</v>
      </c>
      <c r="Q14" s="11"/>
      <c r="R14" s="128"/>
      <c r="S14" s="130"/>
      <c r="T14" s="129"/>
      <c r="U14" s="147"/>
      <c r="V14" s="127"/>
      <c r="W14" s="11"/>
      <c r="X14" s="128"/>
      <c r="Y14" s="52"/>
      <c r="Z14" s="201"/>
      <c r="AA14" s="12"/>
    </row>
    <row r="15" spans="1:27" ht="18" customHeight="1">
      <c r="A15" s="12"/>
      <c r="B15" s="200">
        <v>9</v>
      </c>
      <c r="C15" s="11"/>
      <c r="D15" s="144"/>
      <c r="E15" s="11"/>
      <c r="F15" s="145"/>
      <c r="G15" s="145"/>
      <c r="H15" s="145"/>
      <c r="I15" s="11"/>
      <c r="J15" s="11"/>
      <c r="K15" s="226">
        <f>IF(F15="","",DATEDIF(F15&amp;"/"&amp;G15&amp;"/"&amp;H15,'基本データ入力'!$AA$2,"Y"))</f>
      </c>
      <c r="L15" s="173">
        <f>IF(K15&lt;18,"ERR",_xlfn.IFERROR(VLOOKUP(K15,'操作禁止3'!$I$3:$K$18,2),""))</f>
      </c>
      <c r="M15" s="125">
        <f>IF(L15&lt;18,"ERR",_xlfn.IFERROR(VLOOKUP(K15,'操作禁止3'!$I$3:$K$18,3),""))</f>
      </c>
      <c r="N15" s="126">
        <f>IF(D15="","",'基本データ入力'!$D$7)</f>
      </c>
      <c r="O15" s="147">
        <f t="shared" si="0"/>
      </c>
      <c r="P15" s="127" t="s">
        <v>133</v>
      </c>
      <c r="Q15" s="11"/>
      <c r="R15" s="128"/>
      <c r="S15" s="130"/>
      <c r="T15" s="129"/>
      <c r="U15" s="147"/>
      <c r="V15" s="127"/>
      <c r="W15" s="11"/>
      <c r="X15" s="128"/>
      <c r="Y15" s="52"/>
      <c r="Z15" s="201"/>
      <c r="AA15" s="12"/>
    </row>
    <row r="16" spans="1:27" ht="18" customHeight="1">
      <c r="A16" s="12"/>
      <c r="B16" s="200">
        <v>10</v>
      </c>
      <c r="C16" s="11"/>
      <c r="D16" s="10"/>
      <c r="E16" s="11"/>
      <c r="F16" s="145"/>
      <c r="G16" s="145"/>
      <c r="H16" s="145"/>
      <c r="I16" s="11"/>
      <c r="J16" s="11"/>
      <c r="K16" s="226">
        <f>IF(F16="","",DATEDIF(F16&amp;"/"&amp;G16&amp;"/"&amp;H16,'基本データ入力'!$AA$2,"Y"))</f>
      </c>
      <c r="L16" s="173">
        <f>IF(K16&lt;18,"ERR",_xlfn.IFERROR(VLOOKUP(K16,'操作禁止3'!$I$3:$K$18,2),""))</f>
      </c>
      <c r="M16" s="125">
        <f>IF(L16&lt;18,"ERR",_xlfn.IFERROR(VLOOKUP(K16,'操作禁止3'!$I$3:$K$18,3),""))</f>
      </c>
      <c r="N16" s="126">
        <f>IF(D16="","",'基本データ入力'!$D$7)</f>
      </c>
      <c r="O16" s="147">
        <f t="shared" si="0"/>
      </c>
      <c r="P16" s="127" t="s">
        <v>133</v>
      </c>
      <c r="Q16" s="11"/>
      <c r="R16" s="128"/>
      <c r="S16" s="130"/>
      <c r="T16" s="129"/>
      <c r="U16" s="147"/>
      <c r="V16" s="127"/>
      <c r="W16" s="11"/>
      <c r="X16" s="128"/>
      <c r="Y16" s="52"/>
      <c r="Z16" s="201"/>
      <c r="AA16" s="12"/>
    </row>
    <row r="17" spans="1:27" ht="18" customHeight="1">
      <c r="A17" s="12"/>
      <c r="B17" s="200">
        <v>11</v>
      </c>
      <c r="C17" s="11"/>
      <c r="D17" s="10"/>
      <c r="E17" s="11"/>
      <c r="F17" s="145"/>
      <c r="G17" s="145"/>
      <c r="H17" s="145"/>
      <c r="I17" s="11"/>
      <c r="J17" s="11"/>
      <c r="K17" s="226">
        <f>IF(F17="","",DATEDIF(F17&amp;"/"&amp;G17&amp;"/"&amp;H17,'基本データ入力'!$AA$2,"Y"))</f>
      </c>
      <c r="L17" s="173">
        <f>IF(K17&lt;18,"ERR",_xlfn.IFERROR(VLOOKUP(K17,'操作禁止3'!$I$3:$K$18,2),""))</f>
      </c>
      <c r="M17" s="125">
        <f>IF(L17&lt;18,"ERR",_xlfn.IFERROR(VLOOKUP(K17,'操作禁止3'!$I$3:$K$18,3),""))</f>
      </c>
      <c r="N17" s="126">
        <f>IF(D17="","",'基本データ入力'!$D$7)</f>
      </c>
      <c r="O17" s="147">
        <f t="shared" si="0"/>
      </c>
      <c r="P17" s="127" t="s">
        <v>133</v>
      </c>
      <c r="Q17" s="11"/>
      <c r="R17" s="128"/>
      <c r="S17" s="130"/>
      <c r="T17" s="129"/>
      <c r="U17" s="147"/>
      <c r="V17" s="127"/>
      <c r="W17" s="11"/>
      <c r="X17" s="128"/>
      <c r="Y17" s="52"/>
      <c r="Z17" s="201"/>
      <c r="AA17" s="12"/>
    </row>
    <row r="18" spans="1:27" ht="18" customHeight="1">
      <c r="A18" s="12"/>
      <c r="B18" s="200">
        <v>12</v>
      </c>
      <c r="C18" s="11"/>
      <c r="D18" s="10"/>
      <c r="E18" s="11"/>
      <c r="F18" s="145"/>
      <c r="G18" s="145"/>
      <c r="H18" s="145"/>
      <c r="I18" s="11"/>
      <c r="J18" s="11"/>
      <c r="K18" s="226">
        <f>IF(F18="","",DATEDIF(F18&amp;"/"&amp;G18&amp;"/"&amp;H18,'基本データ入力'!$AA$2,"Y"))</f>
      </c>
      <c r="L18" s="173">
        <f>IF(K18&lt;18,"ERR",_xlfn.IFERROR(VLOOKUP(K18,'操作禁止3'!$I$3:$K$18,2),""))</f>
      </c>
      <c r="M18" s="125">
        <f>IF(L18&lt;18,"ERR",_xlfn.IFERROR(VLOOKUP(K18,'操作禁止3'!$I$3:$K$18,3),""))</f>
      </c>
      <c r="N18" s="126">
        <f>IF(D18="","",'基本データ入力'!$D$7)</f>
      </c>
      <c r="O18" s="147">
        <f t="shared" si="0"/>
      </c>
      <c r="P18" s="127" t="s">
        <v>133</v>
      </c>
      <c r="Q18" s="11"/>
      <c r="R18" s="128"/>
      <c r="S18" s="130"/>
      <c r="T18" s="129"/>
      <c r="U18" s="147"/>
      <c r="V18" s="127"/>
      <c r="W18" s="11"/>
      <c r="X18" s="128"/>
      <c r="Y18" s="52"/>
      <c r="Z18" s="201"/>
      <c r="AA18" s="12"/>
    </row>
    <row r="19" spans="1:27" ht="18" customHeight="1">
      <c r="A19" s="12"/>
      <c r="B19" s="200">
        <v>13</v>
      </c>
      <c r="C19" s="11"/>
      <c r="D19" s="10"/>
      <c r="E19" s="11"/>
      <c r="F19" s="145"/>
      <c r="G19" s="145"/>
      <c r="H19" s="145"/>
      <c r="I19" s="11"/>
      <c r="J19" s="11"/>
      <c r="K19" s="226">
        <f>IF(F19="","",DATEDIF(F19&amp;"/"&amp;G19&amp;"/"&amp;H19,'基本データ入力'!$AA$2,"Y"))</f>
      </c>
      <c r="L19" s="173">
        <f>IF(K19&lt;18,"ERR",_xlfn.IFERROR(VLOOKUP(K19,'操作禁止3'!$I$3:$K$18,2),""))</f>
      </c>
      <c r="M19" s="125">
        <f>IF(L19&lt;18,"ERR",_xlfn.IFERROR(VLOOKUP(K19,'操作禁止3'!$I$3:$K$18,3),""))</f>
      </c>
      <c r="N19" s="126">
        <f>IF(D19="","",'基本データ入力'!$D$7)</f>
      </c>
      <c r="O19" s="147">
        <f t="shared" si="0"/>
      </c>
      <c r="P19" s="127" t="s">
        <v>133</v>
      </c>
      <c r="Q19" s="11"/>
      <c r="R19" s="128"/>
      <c r="S19" s="130"/>
      <c r="T19" s="129"/>
      <c r="U19" s="147"/>
      <c r="V19" s="127"/>
      <c r="W19" s="11"/>
      <c r="X19" s="128"/>
      <c r="Y19" s="52"/>
      <c r="Z19" s="201"/>
      <c r="AA19" s="12"/>
    </row>
    <row r="20" spans="1:27" ht="18" customHeight="1">
      <c r="A20" s="12"/>
      <c r="B20" s="200">
        <v>14</v>
      </c>
      <c r="C20" s="11"/>
      <c r="D20" s="10"/>
      <c r="E20" s="11"/>
      <c r="F20" s="145"/>
      <c r="G20" s="145"/>
      <c r="H20" s="145"/>
      <c r="I20" s="11"/>
      <c r="J20" s="11"/>
      <c r="K20" s="226">
        <f>IF(F20="","",DATEDIF(F20&amp;"/"&amp;G20&amp;"/"&amp;H20,'基本データ入力'!$AA$2,"Y"))</f>
      </c>
      <c r="L20" s="173">
        <f>IF(K20&lt;18,"ERR",_xlfn.IFERROR(VLOOKUP(K20,'操作禁止3'!$I$3:$K$18,2),""))</f>
      </c>
      <c r="M20" s="125">
        <f>IF(L20&lt;18,"ERR",_xlfn.IFERROR(VLOOKUP(K20,'操作禁止3'!$I$3:$K$18,3),""))</f>
      </c>
      <c r="N20" s="126">
        <f>IF(D20="","",'基本データ入力'!$D$7)</f>
      </c>
      <c r="O20" s="147">
        <f t="shared" si="0"/>
      </c>
      <c r="P20" s="127" t="s">
        <v>133</v>
      </c>
      <c r="Q20" s="11"/>
      <c r="R20" s="128"/>
      <c r="S20" s="130"/>
      <c r="T20" s="129"/>
      <c r="U20" s="147"/>
      <c r="V20" s="127"/>
      <c r="W20" s="11"/>
      <c r="X20" s="128"/>
      <c r="Y20" s="52"/>
      <c r="Z20" s="201"/>
      <c r="AA20" s="12"/>
    </row>
    <row r="21" spans="1:27" ht="18" customHeight="1">
      <c r="A21" s="12"/>
      <c r="B21" s="200">
        <v>15</v>
      </c>
      <c r="C21" s="11"/>
      <c r="D21" s="10"/>
      <c r="E21" s="11"/>
      <c r="F21" s="145"/>
      <c r="G21" s="145"/>
      <c r="H21" s="145"/>
      <c r="I21" s="11"/>
      <c r="J21" s="11"/>
      <c r="K21" s="226">
        <f>IF(F21="","",DATEDIF(F21&amp;"/"&amp;G21&amp;"/"&amp;H21,'基本データ入力'!$AA$2,"Y"))</f>
      </c>
      <c r="L21" s="173">
        <f>IF(K21&lt;18,"ERR",_xlfn.IFERROR(VLOOKUP(K21,'操作禁止3'!$I$3:$K$18,2),""))</f>
      </c>
      <c r="M21" s="125">
        <f>IF(L21&lt;18,"ERR",_xlfn.IFERROR(VLOOKUP(K21,'操作禁止3'!$I$3:$K$18,3),""))</f>
      </c>
      <c r="N21" s="126">
        <f>IF(D21="","",'基本データ入力'!$D$7)</f>
      </c>
      <c r="O21" s="147">
        <f t="shared" si="0"/>
      </c>
      <c r="P21" s="127" t="s">
        <v>133</v>
      </c>
      <c r="Q21" s="11"/>
      <c r="R21" s="128"/>
      <c r="S21" s="130"/>
      <c r="T21" s="129"/>
      <c r="U21" s="147"/>
      <c r="V21" s="127"/>
      <c r="W21" s="11"/>
      <c r="X21" s="128"/>
      <c r="Y21" s="52"/>
      <c r="Z21" s="201"/>
      <c r="AA21" s="12"/>
    </row>
    <row r="22" spans="1:27" ht="18" customHeight="1">
      <c r="A22" s="12"/>
      <c r="B22" s="200">
        <v>16</v>
      </c>
      <c r="C22" s="11"/>
      <c r="D22" s="10"/>
      <c r="E22" s="11"/>
      <c r="F22" s="145"/>
      <c r="G22" s="145"/>
      <c r="H22" s="145"/>
      <c r="I22" s="11"/>
      <c r="J22" s="11"/>
      <c r="K22" s="226">
        <f>IF(F22="","",DATEDIF(F22&amp;"/"&amp;G22&amp;"/"&amp;H22,'基本データ入力'!$AA$2,"Y"))</f>
      </c>
      <c r="L22" s="173">
        <f>IF(K22&lt;18,"ERR",_xlfn.IFERROR(VLOOKUP(K22,'操作禁止3'!$I$3:$K$18,2),""))</f>
      </c>
      <c r="M22" s="125">
        <f>IF(L22&lt;18,"ERR",_xlfn.IFERROR(VLOOKUP(K22,'操作禁止3'!$I$3:$K$18,3),""))</f>
      </c>
      <c r="N22" s="126">
        <f>IF(D22="","",'基本データ入力'!$D$7)</f>
      </c>
      <c r="O22" s="147">
        <f t="shared" si="0"/>
      </c>
      <c r="P22" s="127" t="s">
        <v>133</v>
      </c>
      <c r="Q22" s="11"/>
      <c r="R22" s="128"/>
      <c r="S22" s="130"/>
      <c r="T22" s="129"/>
      <c r="U22" s="147"/>
      <c r="V22" s="127"/>
      <c r="W22" s="11"/>
      <c r="X22" s="128"/>
      <c r="Y22" s="52"/>
      <c r="Z22" s="201"/>
      <c r="AA22" s="12"/>
    </row>
    <row r="23" spans="1:27" ht="18" customHeight="1">
      <c r="A23" s="12"/>
      <c r="B23" s="200">
        <v>17</v>
      </c>
      <c r="C23" s="11"/>
      <c r="D23" s="10"/>
      <c r="E23" s="11"/>
      <c r="F23" s="145"/>
      <c r="G23" s="145"/>
      <c r="H23" s="145"/>
      <c r="I23" s="11"/>
      <c r="J23" s="11"/>
      <c r="K23" s="226">
        <f>IF(F23="","",DATEDIF(F23&amp;"/"&amp;G23&amp;"/"&amp;H23,'基本データ入力'!$AA$2,"Y"))</f>
      </c>
      <c r="L23" s="173">
        <f>IF(K23&lt;18,"ERR",_xlfn.IFERROR(VLOOKUP(K23,'操作禁止3'!$I$3:$K$18,2),""))</f>
      </c>
      <c r="M23" s="125">
        <f>IF(L23&lt;18,"ERR",_xlfn.IFERROR(VLOOKUP(K23,'操作禁止3'!$I$3:$K$18,3),""))</f>
      </c>
      <c r="N23" s="126">
        <f>IF(D23="","",'基本データ入力'!$D$7)</f>
      </c>
      <c r="O23" s="147">
        <f t="shared" si="0"/>
      </c>
      <c r="P23" s="127" t="s">
        <v>133</v>
      </c>
      <c r="Q23" s="11"/>
      <c r="R23" s="128"/>
      <c r="S23" s="130"/>
      <c r="T23" s="129"/>
      <c r="U23" s="147"/>
      <c r="V23" s="127"/>
      <c r="W23" s="11"/>
      <c r="X23" s="128"/>
      <c r="Y23" s="52"/>
      <c r="Z23" s="201"/>
      <c r="AA23" s="12"/>
    </row>
    <row r="24" spans="1:27" ht="18" customHeight="1">
      <c r="A24" s="12"/>
      <c r="B24" s="200">
        <v>18</v>
      </c>
      <c r="C24" s="11"/>
      <c r="D24" s="10"/>
      <c r="E24" s="11"/>
      <c r="F24" s="145"/>
      <c r="G24" s="145"/>
      <c r="H24" s="145"/>
      <c r="I24" s="11"/>
      <c r="J24" s="11"/>
      <c r="K24" s="226">
        <f>IF(F24="","",DATEDIF(F24&amp;"/"&amp;G24&amp;"/"&amp;H24,'基本データ入力'!$AA$2,"Y"))</f>
      </c>
      <c r="L24" s="173">
        <f>IF(K24&lt;18,"ERR",_xlfn.IFERROR(VLOOKUP(K24,'操作禁止3'!$I$3:$K$18,2),""))</f>
      </c>
      <c r="M24" s="125">
        <f>IF(L24&lt;18,"ERR",_xlfn.IFERROR(VLOOKUP(K24,'操作禁止3'!$I$3:$K$18,3),""))</f>
      </c>
      <c r="N24" s="126">
        <f>IF(D24="","",'基本データ入力'!$D$7)</f>
      </c>
      <c r="O24" s="147">
        <f t="shared" si="0"/>
      </c>
      <c r="P24" s="127" t="s">
        <v>133</v>
      </c>
      <c r="Q24" s="11"/>
      <c r="R24" s="128"/>
      <c r="S24" s="130"/>
      <c r="T24" s="129"/>
      <c r="U24" s="147"/>
      <c r="V24" s="127"/>
      <c r="W24" s="11"/>
      <c r="X24" s="128"/>
      <c r="Y24" s="52"/>
      <c r="Z24" s="201"/>
      <c r="AA24" s="12"/>
    </row>
    <row r="25" spans="1:27" ht="18" customHeight="1">
      <c r="A25" s="12"/>
      <c r="B25" s="200">
        <v>19</v>
      </c>
      <c r="C25" s="11"/>
      <c r="D25" s="10"/>
      <c r="E25" s="11"/>
      <c r="F25" s="145"/>
      <c r="G25" s="145"/>
      <c r="H25" s="145"/>
      <c r="I25" s="11"/>
      <c r="J25" s="11"/>
      <c r="K25" s="226">
        <f>IF(F25="","",DATEDIF(F25&amp;"/"&amp;G25&amp;"/"&amp;H25,'基本データ入力'!$AA$2,"Y"))</f>
      </c>
      <c r="L25" s="173">
        <f>IF(K25&lt;18,"ERR",_xlfn.IFERROR(VLOOKUP(K25,'操作禁止3'!$I$3:$K$18,2),""))</f>
      </c>
      <c r="M25" s="125">
        <f>IF(L25&lt;18,"ERR",_xlfn.IFERROR(VLOOKUP(K25,'操作禁止3'!$I$3:$K$18,3),""))</f>
      </c>
      <c r="N25" s="126">
        <f>IF(D25="","",'基本データ入力'!$D$7)</f>
      </c>
      <c r="O25" s="147">
        <f t="shared" si="0"/>
      </c>
      <c r="P25" s="127" t="s">
        <v>133</v>
      </c>
      <c r="Q25" s="11"/>
      <c r="R25" s="128"/>
      <c r="S25" s="130"/>
      <c r="T25" s="129"/>
      <c r="U25" s="147"/>
      <c r="V25" s="127"/>
      <c r="W25" s="11"/>
      <c r="X25" s="128"/>
      <c r="Y25" s="52"/>
      <c r="Z25" s="201"/>
      <c r="AA25" s="12"/>
    </row>
    <row r="26" spans="1:27" ht="18" customHeight="1">
      <c r="A26" s="12"/>
      <c r="B26" s="200">
        <v>20</v>
      </c>
      <c r="C26" s="11"/>
      <c r="D26" s="10"/>
      <c r="E26" s="11"/>
      <c r="F26" s="145"/>
      <c r="G26" s="145"/>
      <c r="H26" s="145"/>
      <c r="I26" s="11"/>
      <c r="J26" s="11"/>
      <c r="K26" s="226">
        <f>IF(F26="","",DATEDIF(F26&amp;"/"&amp;G26&amp;"/"&amp;H26,'基本データ入力'!$AA$2,"Y"))</f>
      </c>
      <c r="L26" s="173">
        <f>IF(K26&lt;18,"ERR",_xlfn.IFERROR(VLOOKUP(K26,'操作禁止3'!$I$3:$K$18,2),""))</f>
      </c>
      <c r="M26" s="125">
        <f>IF(L26&lt;18,"ERR",_xlfn.IFERROR(VLOOKUP(K26,'操作禁止3'!$I$3:$K$18,3),""))</f>
      </c>
      <c r="N26" s="126">
        <f>IF(D26="","",'基本データ入力'!$D$7)</f>
      </c>
      <c r="O26" s="147">
        <f t="shared" si="0"/>
      </c>
      <c r="P26" s="127" t="s">
        <v>133</v>
      </c>
      <c r="Q26" s="11"/>
      <c r="R26" s="128"/>
      <c r="S26" s="130"/>
      <c r="T26" s="129"/>
      <c r="U26" s="147"/>
      <c r="V26" s="127"/>
      <c r="W26" s="11"/>
      <c r="X26" s="128"/>
      <c r="Y26" s="52"/>
      <c r="Z26" s="201"/>
      <c r="AA26" s="12"/>
    </row>
    <row r="27" spans="1:27" ht="18" customHeight="1">
      <c r="A27" s="12"/>
      <c r="B27" s="200">
        <v>21</v>
      </c>
      <c r="C27" s="11"/>
      <c r="D27" s="10"/>
      <c r="E27" s="11"/>
      <c r="F27" s="145"/>
      <c r="G27" s="145"/>
      <c r="H27" s="145"/>
      <c r="I27" s="11"/>
      <c r="J27" s="11"/>
      <c r="K27" s="226">
        <f>IF(F27="","",DATEDIF(F27&amp;"/"&amp;G27&amp;"/"&amp;H27,'基本データ入力'!$AA$2,"Y"))</f>
      </c>
      <c r="L27" s="173">
        <f>IF(K27&lt;18,"ERR",_xlfn.IFERROR(VLOOKUP(K27,'操作禁止3'!$I$3:$K$18,2),""))</f>
      </c>
      <c r="M27" s="125">
        <f>IF(L27&lt;18,"ERR",_xlfn.IFERROR(VLOOKUP(K27,'操作禁止3'!$I$3:$K$18,3),""))</f>
      </c>
      <c r="N27" s="126">
        <f>IF(D27="","",'基本データ入力'!$D$7)</f>
      </c>
      <c r="O27" s="147">
        <f t="shared" si="0"/>
      </c>
      <c r="P27" s="127" t="s">
        <v>133</v>
      </c>
      <c r="Q27" s="11"/>
      <c r="R27" s="128"/>
      <c r="S27" s="130"/>
      <c r="T27" s="129"/>
      <c r="U27" s="147">
        <f aca="true" t="shared" si="1" ref="U27:U56">IF(W27="","",50)</f>
      </c>
      <c r="V27" s="127" t="s">
        <v>133</v>
      </c>
      <c r="W27" s="11"/>
      <c r="X27" s="128"/>
      <c r="Y27" s="52"/>
      <c r="Z27" s="201"/>
      <c r="AA27" s="12"/>
    </row>
    <row r="28" spans="1:27" ht="18" customHeight="1">
      <c r="A28" s="12"/>
      <c r="B28" s="200">
        <v>22</v>
      </c>
      <c r="C28" s="11"/>
      <c r="D28" s="10"/>
      <c r="E28" s="11"/>
      <c r="F28" s="145"/>
      <c r="G28" s="145"/>
      <c r="H28" s="145"/>
      <c r="I28" s="11"/>
      <c r="J28" s="11"/>
      <c r="K28" s="226">
        <f>IF(F28="","",DATEDIF(F28&amp;"/"&amp;G28&amp;"/"&amp;H28,'基本データ入力'!$AA$2,"Y"))</f>
      </c>
      <c r="L28" s="173">
        <f>IF(K28&lt;18,"ERR",_xlfn.IFERROR(VLOOKUP(K28,'操作禁止3'!$I$3:$K$18,2),""))</f>
      </c>
      <c r="M28" s="125">
        <f>IF(L28&lt;18,"ERR",_xlfn.IFERROR(VLOOKUP(K28,'操作禁止3'!$I$3:$K$18,3),""))</f>
      </c>
      <c r="N28" s="126">
        <f>IF(D28="","",'基本データ入力'!$D$7)</f>
      </c>
      <c r="O28" s="147">
        <f t="shared" si="0"/>
      </c>
      <c r="P28" s="127" t="s">
        <v>133</v>
      </c>
      <c r="Q28" s="11"/>
      <c r="R28" s="128"/>
      <c r="S28" s="130"/>
      <c r="T28" s="129"/>
      <c r="U28" s="147">
        <f t="shared" si="1"/>
      </c>
      <c r="V28" s="127" t="s">
        <v>133</v>
      </c>
      <c r="W28" s="11"/>
      <c r="X28" s="128"/>
      <c r="Y28" s="52"/>
      <c r="Z28" s="201"/>
      <c r="AA28" s="12"/>
    </row>
    <row r="29" spans="1:27" ht="18" customHeight="1">
      <c r="A29" s="12"/>
      <c r="B29" s="200">
        <v>23</v>
      </c>
      <c r="C29" s="11"/>
      <c r="D29" s="10"/>
      <c r="E29" s="11"/>
      <c r="F29" s="145"/>
      <c r="G29" s="145"/>
      <c r="H29" s="145"/>
      <c r="I29" s="11"/>
      <c r="J29" s="11"/>
      <c r="K29" s="226">
        <f>IF(F29="","",DATEDIF(F29&amp;"/"&amp;G29&amp;"/"&amp;H29,'基本データ入力'!$AA$2,"Y"))</f>
      </c>
      <c r="L29" s="173">
        <f>IF(K29&lt;18,"ERR",_xlfn.IFERROR(VLOOKUP(K29,'操作禁止3'!$I$3:$K$18,2),""))</f>
      </c>
      <c r="M29" s="125">
        <f>IF(L29&lt;18,"ERR",_xlfn.IFERROR(VLOOKUP(K29,'操作禁止3'!$I$3:$K$18,3),""))</f>
      </c>
      <c r="N29" s="126">
        <f>IF(D29="","",'基本データ入力'!$D$7)</f>
      </c>
      <c r="O29" s="147">
        <f t="shared" si="0"/>
      </c>
      <c r="P29" s="127" t="s">
        <v>133</v>
      </c>
      <c r="Q29" s="11"/>
      <c r="R29" s="128"/>
      <c r="S29" s="130"/>
      <c r="T29" s="129"/>
      <c r="U29" s="147">
        <f t="shared" si="1"/>
      </c>
      <c r="V29" s="127" t="s">
        <v>133</v>
      </c>
      <c r="W29" s="11"/>
      <c r="X29" s="128"/>
      <c r="Y29" s="52"/>
      <c r="Z29" s="201"/>
      <c r="AA29" s="12"/>
    </row>
    <row r="30" spans="1:27" ht="18" customHeight="1">
      <c r="A30" s="12"/>
      <c r="B30" s="200">
        <v>24</v>
      </c>
      <c r="C30" s="11"/>
      <c r="D30" s="10"/>
      <c r="E30" s="11"/>
      <c r="F30" s="145"/>
      <c r="G30" s="145"/>
      <c r="H30" s="145"/>
      <c r="I30" s="11"/>
      <c r="J30" s="11"/>
      <c r="K30" s="226">
        <f>IF(F30="","",DATEDIF(F30&amp;"/"&amp;G30&amp;"/"&amp;H30,'基本データ入力'!$AA$2,"Y"))</f>
      </c>
      <c r="L30" s="173">
        <f>IF(K30&lt;18,"ERR",_xlfn.IFERROR(VLOOKUP(K30,'操作禁止3'!$I$3:$K$18,2),""))</f>
      </c>
      <c r="M30" s="125">
        <f>IF(L30&lt;18,"ERR",_xlfn.IFERROR(VLOOKUP(K30,'操作禁止3'!$I$3:$K$18,3),""))</f>
      </c>
      <c r="N30" s="126">
        <f>IF(D30="","",'基本データ入力'!$D$7)</f>
      </c>
      <c r="O30" s="147">
        <f t="shared" si="0"/>
      </c>
      <c r="P30" s="127" t="s">
        <v>133</v>
      </c>
      <c r="Q30" s="11"/>
      <c r="R30" s="128"/>
      <c r="S30" s="130"/>
      <c r="T30" s="129"/>
      <c r="U30" s="147">
        <f t="shared" si="1"/>
      </c>
      <c r="V30" s="127" t="s">
        <v>133</v>
      </c>
      <c r="W30" s="11"/>
      <c r="X30" s="128"/>
      <c r="Y30" s="52"/>
      <c r="Z30" s="201"/>
      <c r="AA30" s="12"/>
    </row>
    <row r="31" spans="1:27" ht="18" customHeight="1">
      <c r="A31" s="12"/>
      <c r="B31" s="200">
        <v>25</v>
      </c>
      <c r="C31" s="11"/>
      <c r="D31" s="10"/>
      <c r="E31" s="11"/>
      <c r="F31" s="11"/>
      <c r="G31" s="11"/>
      <c r="H31" s="11"/>
      <c r="I31" s="11"/>
      <c r="J31" s="11"/>
      <c r="K31" s="226">
        <f>IF(F31="","",DATEDIF(F31&amp;"/"&amp;G31&amp;"/"&amp;H31,'基本データ入力'!$AA$2,"Y"))</f>
      </c>
      <c r="L31" s="173">
        <f>IF(K31&lt;18,"ERR",_xlfn.IFERROR(VLOOKUP(K31,'操作禁止3'!$I$3:$K$18,2),""))</f>
      </c>
      <c r="M31" s="125">
        <f>IF(L31&lt;18,"ERR",_xlfn.IFERROR(VLOOKUP(K31,'操作禁止3'!$I$3:$K$18,3),""))</f>
      </c>
      <c r="N31" s="126">
        <f>IF(D31="","",'基本データ入力'!$D$7)</f>
      </c>
      <c r="O31" s="147">
        <f t="shared" si="0"/>
      </c>
      <c r="P31" s="127" t="s">
        <v>133</v>
      </c>
      <c r="Q31" s="11"/>
      <c r="R31" s="128"/>
      <c r="S31" s="130"/>
      <c r="T31" s="129"/>
      <c r="U31" s="147">
        <f t="shared" si="1"/>
      </c>
      <c r="V31" s="127" t="s">
        <v>133</v>
      </c>
      <c r="W31" s="11"/>
      <c r="X31" s="128"/>
      <c r="Y31" s="52"/>
      <c r="Z31" s="201"/>
      <c r="AA31" s="12"/>
    </row>
    <row r="32" spans="1:27" ht="18" customHeight="1">
      <c r="A32" s="12"/>
      <c r="B32" s="200">
        <v>26</v>
      </c>
      <c r="C32" s="11"/>
      <c r="D32" s="10"/>
      <c r="E32" s="11"/>
      <c r="F32" s="11"/>
      <c r="G32" s="11"/>
      <c r="H32" s="11"/>
      <c r="I32" s="11"/>
      <c r="J32" s="11"/>
      <c r="K32" s="226">
        <f>IF(F32="","",DATEDIF(F32&amp;"/"&amp;G32&amp;"/"&amp;H32,'基本データ入力'!$AA$2,"Y"))</f>
      </c>
      <c r="L32" s="173">
        <f>IF(K32&lt;18,"ERR",_xlfn.IFERROR(VLOOKUP(K32,'操作禁止3'!$I$3:$K$18,2),""))</f>
      </c>
      <c r="M32" s="125">
        <f>IF(L32&lt;18,"ERR",_xlfn.IFERROR(VLOOKUP(K32,'操作禁止3'!$I$3:$K$18,3),""))</f>
      </c>
      <c r="N32" s="126">
        <f>IF(D32="","",'基本データ入力'!$D$7)</f>
      </c>
      <c r="O32" s="147">
        <f t="shared" si="0"/>
      </c>
      <c r="P32" s="127" t="s">
        <v>133</v>
      </c>
      <c r="Q32" s="11"/>
      <c r="R32" s="128"/>
      <c r="S32" s="130"/>
      <c r="T32" s="129"/>
      <c r="U32" s="147">
        <f t="shared" si="1"/>
      </c>
      <c r="V32" s="127" t="s">
        <v>133</v>
      </c>
      <c r="W32" s="11"/>
      <c r="X32" s="128"/>
      <c r="Y32" s="52"/>
      <c r="Z32" s="201"/>
      <c r="AA32" s="12"/>
    </row>
    <row r="33" spans="1:27" ht="18" customHeight="1">
      <c r="A33" s="12"/>
      <c r="B33" s="200">
        <v>27</v>
      </c>
      <c r="C33" s="11"/>
      <c r="D33" s="10"/>
      <c r="E33" s="11"/>
      <c r="F33" s="11"/>
      <c r="G33" s="11"/>
      <c r="H33" s="11"/>
      <c r="I33" s="11"/>
      <c r="J33" s="11"/>
      <c r="K33" s="226">
        <f>IF(F33="","",DATEDIF(F33&amp;"/"&amp;G33&amp;"/"&amp;H33,'基本データ入力'!$AA$2,"Y"))</f>
      </c>
      <c r="L33" s="173">
        <f>IF(K33&lt;18,"ERR",_xlfn.IFERROR(VLOOKUP(K33,'操作禁止3'!$I$3:$K$18,2),""))</f>
      </c>
      <c r="M33" s="125">
        <f>IF(L33&lt;18,"ERR",_xlfn.IFERROR(VLOOKUP(K33,'操作禁止3'!$I$3:$K$18,3),""))</f>
      </c>
      <c r="N33" s="126">
        <f>IF(D33="","",'基本データ入力'!$D$7)</f>
      </c>
      <c r="O33" s="147">
        <f t="shared" si="0"/>
      </c>
      <c r="P33" s="127" t="s">
        <v>133</v>
      </c>
      <c r="Q33" s="11"/>
      <c r="R33" s="128"/>
      <c r="S33" s="130"/>
      <c r="T33" s="129"/>
      <c r="U33" s="147">
        <f t="shared" si="1"/>
      </c>
      <c r="V33" s="127" t="s">
        <v>133</v>
      </c>
      <c r="W33" s="11"/>
      <c r="X33" s="128"/>
      <c r="Y33" s="52"/>
      <c r="Z33" s="201"/>
      <c r="AA33" s="12"/>
    </row>
    <row r="34" spans="1:27" ht="18" customHeight="1">
      <c r="A34" s="12"/>
      <c r="B34" s="200">
        <v>28</v>
      </c>
      <c r="C34" s="11"/>
      <c r="D34" s="10"/>
      <c r="E34" s="11"/>
      <c r="F34" s="11"/>
      <c r="G34" s="11"/>
      <c r="H34" s="11"/>
      <c r="I34" s="11"/>
      <c r="J34" s="11"/>
      <c r="K34" s="226">
        <f>IF(F34="","",DATEDIF(F34&amp;"/"&amp;G34&amp;"/"&amp;H34,'基本データ入力'!$AA$2,"Y"))</f>
      </c>
      <c r="L34" s="173">
        <f>IF(K34&lt;18,"ERR",_xlfn.IFERROR(VLOOKUP(K34,'操作禁止3'!$I$3:$K$18,2),""))</f>
      </c>
      <c r="M34" s="125">
        <f>IF(L34&lt;18,"ERR",_xlfn.IFERROR(VLOOKUP(K34,'操作禁止3'!$I$3:$K$18,3),""))</f>
      </c>
      <c r="N34" s="126">
        <f>IF(D34="","",'基本データ入力'!$D$7)</f>
      </c>
      <c r="O34" s="147">
        <f t="shared" si="0"/>
      </c>
      <c r="P34" s="127" t="s">
        <v>133</v>
      </c>
      <c r="Q34" s="11"/>
      <c r="R34" s="128"/>
      <c r="S34" s="130"/>
      <c r="T34" s="129"/>
      <c r="U34" s="147">
        <f t="shared" si="1"/>
      </c>
      <c r="V34" s="127" t="s">
        <v>133</v>
      </c>
      <c r="W34" s="11"/>
      <c r="X34" s="128"/>
      <c r="Y34" s="52"/>
      <c r="Z34" s="201"/>
      <c r="AA34" s="12"/>
    </row>
    <row r="35" spans="1:27" ht="18" customHeight="1">
      <c r="A35" s="12"/>
      <c r="B35" s="200">
        <v>29</v>
      </c>
      <c r="C35" s="11"/>
      <c r="D35" s="10"/>
      <c r="E35" s="11"/>
      <c r="F35" s="11"/>
      <c r="G35" s="11"/>
      <c r="H35" s="11"/>
      <c r="I35" s="11"/>
      <c r="J35" s="11"/>
      <c r="K35" s="226">
        <f>IF(F35="","",DATEDIF(F35&amp;"/"&amp;G35&amp;"/"&amp;H35,'基本データ入力'!$AA$2,"Y"))</f>
      </c>
      <c r="L35" s="173">
        <f>IF(K35&lt;18,"ERR",_xlfn.IFERROR(VLOOKUP(K35,'操作禁止3'!$I$3:$K$18,2),""))</f>
      </c>
      <c r="M35" s="125">
        <f>IF(L35&lt;18,"ERR",_xlfn.IFERROR(VLOOKUP(K35,'操作禁止3'!$I$3:$K$18,3),""))</f>
      </c>
      <c r="N35" s="126">
        <f>IF(D35="","",'基本データ入力'!$D$7)</f>
      </c>
      <c r="O35" s="147">
        <f t="shared" si="0"/>
      </c>
      <c r="P35" s="127" t="s">
        <v>133</v>
      </c>
      <c r="Q35" s="11"/>
      <c r="R35" s="128"/>
      <c r="S35" s="130"/>
      <c r="T35" s="129"/>
      <c r="U35" s="147">
        <f t="shared" si="1"/>
      </c>
      <c r="V35" s="127" t="s">
        <v>133</v>
      </c>
      <c r="W35" s="11"/>
      <c r="X35" s="128"/>
      <c r="Y35" s="52"/>
      <c r="Z35" s="201"/>
      <c r="AA35" s="12"/>
    </row>
    <row r="36" spans="1:27" ht="18" customHeight="1">
      <c r="A36" s="12"/>
      <c r="B36" s="200">
        <v>30</v>
      </c>
      <c r="C36" s="11"/>
      <c r="D36" s="10"/>
      <c r="E36" s="11"/>
      <c r="F36" s="11"/>
      <c r="G36" s="11"/>
      <c r="H36" s="11"/>
      <c r="I36" s="11"/>
      <c r="J36" s="11"/>
      <c r="K36" s="226">
        <f>IF(F36="","",DATEDIF(F36&amp;"/"&amp;G36&amp;"/"&amp;H36,'基本データ入力'!$AA$2,"Y"))</f>
      </c>
      <c r="L36" s="173">
        <f>IF(K36&lt;18,"ERR",_xlfn.IFERROR(VLOOKUP(K36,'操作禁止3'!$I$3:$K$18,2),""))</f>
      </c>
      <c r="M36" s="125">
        <f>IF(L36&lt;18,"ERR",_xlfn.IFERROR(VLOOKUP(K36,'操作禁止3'!$I$3:$K$18,3),""))</f>
      </c>
      <c r="N36" s="126">
        <f>IF(D36="","",'基本データ入力'!$D$7)</f>
      </c>
      <c r="O36" s="147">
        <f t="shared" si="0"/>
      </c>
      <c r="P36" s="127" t="s">
        <v>133</v>
      </c>
      <c r="Q36" s="11"/>
      <c r="R36" s="128"/>
      <c r="S36" s="130"/>
      <c r="T36" s="129"/>
      <c r="U36" s="147">
        <f t="shared" si="1"/>
      </c>
      <c r="V36" s="127" t="s">
        <v>133</v>
      </c>
      <c r="W36" s="11"/>
      <c r="X36" s="128"/>
      <c r="Y36" s="52"/>
      <c r="Z36" s="201"/>
      <c r="AA36" s="12"/>
    </row>
    <row r="37" spans="1:27" ht="18" customHeight="1">
      <c r="A37" s="12"/>
      <c r="B37" s="200">
        <v>31</v>
      </c>
      <c r="C37" s="11"/>
      <c r="D37" s="10"/>
      <c r="E37" s="11"/>
      <c r="F37" s="11"/>
      <c r="G37" s="11"/>
      <c r="H37" s="11"/>
      <c r="I37" s="11"/>
      <c r="J37" s="11"/>
      <c r="K37" s="226">
        <f>IF(F37="","",DATEDIF(F37&amp;"/"&amp;G37&amp;"/"&amp;H37,'基本データ入力'!$AA$2,"Y"))</f>
      </c>
      <c r="L37" s="173">
        <f>IF(K37&lt;18,"ERR",_xlfn.IFERROR(VLOOKUP(K37,'操作禁止3'!$I$3:$K$18,2),""))</f>
      </c>
      <c r="M37" s="125">
        <f>IF(L37&lt;18,"ERR",_xlfn.IFERROR(VLOOKUP(K37,'操作禁止3'!$I$3:$K$18,3),""))</f>
      </c>
      <c r="N37" s="126">
        <f>IF(D37="","",'基本データ入力'!$D$7)</f>
      </c>
      <c r="O37" s="147">
        <f t="shared" si="0"/>
      </c>
      <c r="P37" s="127" t="s">
        <v>133</v>
      </c>
      <c r="Q37" s="11"/>
      <c r="R37" s="128"/>
      <c r="S37" s="130"/>
      <c r="T37" s="129"/>
      <c r="U37" s="147">
        <f t="shared" si="1"/>
      </c>
      <c r="V37" s="127" t="s">
        <v>133</v>
      </c>
      <c r="W37" s="11"/>
      <c r="X37" s="128"/>
      <c r="Y37" s="52"/>
      <c r="Z37" s="201"/>
      <c r="AA37" s="12"/>
    </row>
    <row r="38" spans="1:27" ht="18" customHeight="1">
      <c r="A38" s="12"/>
      <c r="B38" s="200">
        <v>32</v>
      </c>
      <c r="C38" s="11"/>
      <c r="D38" s="10"/>
      <c r="E38" s="11"/>
      <c r="F38" s="11"/>
      <c r="G38" s="11"/>
      <c r="H38" s="11"/>
      <c r="I38" s="11"/>
      <c r="J38" s="11"/>
      <c r="K38" s="226">
        <f>IF(F38="","",DATEDIF(F38&amp;"/"&amp;G38&amp;"/"&amp;H38,'基本データ入力'!$AA$2,"Y"))</f>
      </c>
      <c r="L38" s="173">
        <f>IF(K38&lt;18,"ERR",_xlfn.IFERROR(VLOOKUP(K38,'操作禁止3'!$I$3:$K$18,2),""))</f>
      </c>
      <c r="M38" s="125">
        <f>IF(L38&lt;18,"ERR",_xlfn.IFERROR(VLOOKUP(K38,'操作禁止3'!$I$3:$K$18,3),""))</f>
      </c>
      <c r="N38" s="126">
        <f>IF(D38="","",'基本データ入力'!$D$7)</f>
      </c>
      <c r="O38" s="147">
        <f t="shared" si="0"/>
      </c>
      <c r="P38" s="127" t="s">
        <v>133</v>
      </c>
      <c r="Q38" s="11"/>
      <c r="R38" s="128"/>
      <c r="S38" s="130"/>
      <c r="T38" s="129"/>
      <c r="U38" s="147">
        <f t="shared" si="1"/>
      </c>
      <c r="V38" s="127" t="s">
        <v>133</v>
      </c>
      <c r="W38" s="11"/>
      <c r="X38" s="128"/>
      <c r="Y38" s="52"/>
      <c r="Z38" s="201"/>
      <c r="AA38" s="12"/>
    </row>
    <row r="39" spans="1:27" ht="18" customHeight="1">
      <c r="A39" s="12"/>
      <c r="B39" s="200">
        <v>33</v>
      </c>
      <c r="C39" s="11"/>
      <c r="D39" s="10"/>
      <c r="E39" s="11"/>
      <c r="F39" s="11"/>
      <c r="G39" s="11"/>
      <c r="H39" s="11"/>
      <c r="I39" s="11"/>
      <c r="J39" s="11"/>
      <c r="K39" s="226">
        <f>IF(F39="","",DATEDIF(F39&amp;"/"&amp;G39&amp;"/"&amp;H39,'基本データ入力'!$AA$2,"Y"))</f>
      </c>
      <c r="L39" s="173">
        <f>IF(K39&lt;18,"ERR",_xlfn.IFERROR(VLOOKUP(K39,'操作禁止3'!$I$3:$K$18,2),""))</f>
      </c>
      <c r="M39" s="125">
        <f>IF(L39&lt;18,"ERR",_xlfn.IFERROR(VLOOKUP(K39,'操作禁止3'!$I$3:$K$18,3),""))</f>
      </c>
      <c r="N39" s="126">
        <f>IF(D39="","",'基本データ入力'!$D$7)</f>
      </c>
      <c r="O39" s="147">
        <f t="shared" si="0"/>
      </c>
      <c r="P39" s="127" t="s">
        <v>133</v>
      </c>
      <c r="Q39" s="11"/>
      <c r="R39" s="128"/>
      <c r="S39" s="130"/>
      <c r="T39" s="129"/>
      <c r="U39" s="147">
        <f t="shared" si="1"/>
      </c>
      <c r="V39" s="127" t="s">
        <v>133</v>
      </c>
      <c r="W39" s="11"/>
      <c r="X39" s="128"/>
      <c r="Y39" s="52"/>
      <c r="Z39" s="201"/>
      <c r="AA39" s="12"/>
    </row>
    <row r="40" spans="1:27" ht="18" customHeight="1">
      <c r="A40" s="12"/>
      <c r="B40" s="200">
        <v>34</v>
      </c>
      <c r="C40" s="11"/>
      <c r="D40" s="10"/>
      <c r="E40" s="11"/>
      <c r="F40" s="11"/>
      <c r="G40" s="11"/>
      <c r="H40" s="11"/>
      <c r="I40" s="11"/>
      <c r="J40" s="11"/>
      <c r="K40" s="226">
        <f>IF(F40="","",DATEDIF(F40&amp;"/"&amp;G40&amp;"/"&amp;H40,'基本データ入力'!$AA$2,"Y"))</f>
      </c>
      <c r="L40" s="173">
        <f>IF(K40&lt;18,"ERR",_xlfn.IFERROR(VLOOKUP(K40,'操作禁止3'!$I$3:$K$18,2),""))</f>
      </c>
      <c r="M40" s="125">
        <f>IF(L40&lt;18,"ERR",_xlfn.IFERROR(VLOOKUP(K40,'操作禁止3'!$I$3:$K$18,3),""))</f>
      </c>
      <c r="N40" s="126">
        <f>IF(D40="","",'基本データ入力'!$D$7)</f>
      </c>
      <c r="O40" s="147">
        <f t="shared" si="0"/>
      </c>
      <c r="P40" s="127" t="s">
        <v>133</v>
      </c>
      <c r="Q40" s="11"/>
      <c r="R40" s="128"/>
      <c r="S40" s="130"/>
      <c r="T40" s="129"/>
      <c r="U40" s="147">
        <f t="shared" si="1"/>
      </c>
      <c r="V40" s="127" t="s">
        <v>133</v>
      </c>
      <c r="W40" s="11"/>
      <c r="X40" s="128"/>
      <c r="Y40" s="52"/>
      <c r="Z40" s="201"/>
      <c r="AA40" s="12"/>
    </row>
    <row r="41" spans="1:27" ht="18" customHeight="1">
      <c r="A41" s="12"/>
      <c r="B41" s="200">
        <v>35</v>
      </c>
      <c r="C41" s="11"/>
      <c r="D41" s="10"/>
      <c r="E41" s="11"/>
      <c r="F41" s="11"/>
      <c r="G41" s="11"/>
      <c r="H41" s="11"/>
      <c r="I41" s="11"/>
      <c r="J41" s="11"/>
      <c r="K41" s="226">
        <f>IF(F41="","",DATEDIF(F41&amp;"/"&amp;G41&amp;"/"&amp;H41,'基本データ入力'!$AA$2,"Y"))</f>
      </c>
      <c r="L41" s="173">
        <f>IF(K41&lt;18,"ERR",_xlfn.IFERROR(VLOOKUP(K41,'操作禁止3'!$I$3:$K$18,2),""))</f>
      </c>
      <c r="M41" s="125">
        <f>IF(L41&lt;18,"ERR",_xlfn.IFERROR(VLOOKUP(K41,'操作禁止3'!$I$3:$K$18,3),""))</f>
      </c>
      <c r="N41" s="126">
        <f>IF(D41="","",'基本データ入力'!$D$7)</f>
      </c>
      <c r="O41" s="147">
        <f t="shared" si="0"/>
      </c>
      <c r="P41" s="127" t="s">
        <v>133</v>
      </c>
      <c r="Q41" s="11"/>
      <c r="R41" s="128"/>
      <c r="S41" s="130"/>
      <c r="T41" s="129"/>
      <c r="U41" s="147">
        <f t="shared" si="1"/>
      </c>
      <c r="V41" s="127" t="s">
        <v>133</v>
      </c>
      <c r="W41" s="11"/>
      <c r="X41" s="128"/>
      <c r="Y41" s="52"/>
      <c r="Z41" s="201"/>
      <c r="AA41" s="12"/>
    </row>
    <row r="42" spans="1:27" ht="18" customHeight="1">
      <c r="A42" s="12"/>
      <c r="B42" s="200">
        <v>36</v>
      </c>
      <c r="C42" s="11"/>
      <c r="D42" s="10"/>
      <c r="E42" s="11"/>
      <c r="F42" s="11"/>
      <c r="G42" s="11"/>
      <c r="H42" s="11"/>
      <c r="I42" s="11"/>
      <c r="J42" s="11"/>
      <c r="K42" s="226">
        <f>IF(F42="","",DATEDIF(F42&amp;"/"&amp;G42&amp;"/"&amp;H42,'基本データ入力'!$AA$2,"Y"))</f>
      </c>
      <c r="L42" s="173">
        <f>IF(K42&lt;18,"ERR",_xlfn.IFERROR(VLOOKUP(K42,'操作禁止3'!$I$3:$K$18,2),""))</f>
      </c>
      <c r="M42" s="125">
        <f>IF(L42&lt;18,"ERR",_xlfn.IFERROR(VLOOKUP(K42,'操作禁止3'!$I$3:$K$18,3),""))</f>
      </c>
      <c r="N42" s="126">
        <f>IF(D42="","",'基本データ入力'!$D$7)</f>
      </c>
      <c r="O42" s="147">
        <f t="shared" si="0"/>
      </c>
      <c r="P42" s="127" t="s">
        <v>133</v>
      </c>
      <c r="Q42" s="11"/>
      <c r="R42" s="128"/>
      <c r="S42" s="130"/>
      <c r="T42" s="129"/>
      <c r="U42" s="147">
        <f t="shared" si="1"/>
      </c>
      <c r="V42" s="127" t="s">
        <v>133</v>
      </c>
      <c r="W42" s="11"/>
      <c r="X42" s="128"/>
      <c r="Y42" s="52"/>
      <c r="Z42" s="201"/>
      <c r="AA42" s="12"/>
    </row>
    <row r="43" spans="1:27" ht="18" customHeight="1">
      <c r="A43" s="12"/>
      <c r="B43" s="200">
        <v>37</v>
      </c>
      <c r="C43" s="11"/>
      <c r="D43" s="10"/>
      <c r="E43" s="11"/>
      <c r="F43" s="11"/>
      <c r="G43" s="11"/>
      <c r="H43" s="11"/>
      <c r="I43" s="11"/>
      <c r="J43" s="11"/>
      <c r="K43" s="226">
        <f>IF(F43="","",DATEDIF(F43&amp;"/"&amp;G43&amp;"/"&amp;H43,'基本データ入力'!$AA$2,"Y"))</f>
      </c>
      <c r="L43" s="173">
        <f>IF(K43&lt;18,"ERR",_xlfn.IFERROR(VLOOKUP(K43,'操作禁止3'!$I$3:$K$18,2),""))</f>
      </c>
      <c r="M43" s="125">
        <f>IF(L43&lt;18,"ERR",_xlfn.IFERROR(VLOOKUP(K43,'操作禁止3'!$I$3:$K$18,3),""))</f>
      </c>
      <c r="N43" s="126">
        <f>IF(D43="","",'基本データ入力'!$D$7)</f>
      </c>
      <c r="O43" s="147">
        <f t="shared" si="0"/>
      </c>
      <c r="P43" s="127" t="s">
        <v>133</v>
      </c>
      <c r="Q43" s="11"/>
      <c r="R43" s="128"/>
      <c r="S43" s="130"/>
      <c r="T43" s="129"/>
      <c r="U43" s="147">
        <f t="shared" si="1"/>
      </c>
      <c r="V43" s="127" t="s">
        <v>133</v>
      </c>
      <c r="W43" s="11"/>
      <c r="X43" s="128"/>
      <c r="Y43" s="52"/>
      <c r="Z43" s="201"/>
      <c r="AA43" s="12"/>
    </row>
    <row r="44" spans="1:27" ht="18" customHeight="1">
      <c r="A44" s="12"/>
      <c r="B44" s="200">
        <v>38</v>
      </c>
      <c r="C44" s="11"/>
      <c r="D44" s="10"/>
      <c r="E44" s="11"/>
      <c r="F44" s="11"/>
      <c r="G44" s="11"/>
      <c r="H44" s="11"/>
      <c r="I44" s="11"/>
      <c r="J44" s="11"/>
      <c r="K44" s="226">
        <f>IF(F44="","",DATEDIF(F44&amp;"/"&amp;G44&amp;"/"&amp;H44,'基本データ入力'!$AA$2,"Y"))</f>
      </c>
      <c r="L44" s="173">
        <f>IF(K44&lt;18,"ERR",_xlfn.IFERROR(VLOOKUP(K44,'操作禁止3'!$I$3:$K$18,2),""))</f>
      </c>
      <c r="M44" s="125">
        <f>IF(L44&lt;18,"ERR",_xlfn.IFERROR(VLOOKUP(K44,'操作禁止3'!$I$3:$K$18,3),""))</f>
      </c>
      <c r="N44" s="126">
        <f>IF(D44="","",'基本データ入力'!$D$7)</f>
      </c>
      <c r="O44" s="147">
        <f t="shared" si="0"/>
      </c>
      <c r="P44" s="127" t="s">
        <v>133</v>
      </c>
      <c r="Q44" s="11"/>
      <c r="R44" s="128"/>
      <c r="S44" s="130"/>
      <c r="T44" s="129"/>
      <c r="U44" s="147">
        <f t="shared" si="1"/>
      </c>
      <c r="V44" s="127" t="s">
        <v>133</v>
      </c>
      <c r="W44" s="11"/>
      <c r="X44" s="128"/>
      <c r="Y44" s="52"/>
      <c r="Z44" s="201"/>
      <c r="AA44" s="12"/>
    </row>
    <row r="45" spans="1:27" ht="18" customHeight="1">
      <c r="A45" s="12"/>
      <c r="B45" s="200">
        <v>39</v>
      </c>
      <c r="C45" s="11"/>
      <c r="D45" s="10"/>
      <c r="E45" s="11"/>
      <c r="F45" s="11"/>
      <c r="G45" s="11"/>
      <c r="H45" s="11"/>
      <c r="I45" s="11"/>
      <c r="J45" s="11"/>
      <c r="K45" s="226">
        <f>IF(F45="","",DATEDIF(F45&amp;"/"&amp;G45&amp;"/"&amp;H45,'基本データ入力'!$AA$2,"Y"))</f>
      </c>
      <c r="L45" s="173">
        <f>IF(K45&lt;18,"ERR",_xlfn.IFERROR(VLOOKUP(K45,'操作禁止3'!$I$3:$K$18,2),""))</f>
      </c>
      <c r="M45" s="125">
        <f>IF(L45&lt;18,"ERR",_xlfn.IFERROR(VLOOKUP(K45,'操作禁止3'!$I$3:$K$18,3),""))</f>
      </c>
      <c r="N45" s="126">
        <f>IF(D45="","",'基本データ入力'!$D$7)</f>
      </c>
      <c r="O45" s="147">
        <f t="shared" si="0"/>
      </c>
      <c r="P45" s="127" t="s">
        <v>133</v>
      </c>
      <c r="Q45" s="11"/>
      <c r="R45" s="128"/>
      <c r="S45" s="130"/>
      <c r="T45" s="129"/>
      <c r="U45" s="147">
        <f t="shared" si="1"/>
      </c>
      <c r="V45" s="127" t="s">
        <v>133</v>
      </c>
      <c r="W45" s="11"/>
      <c r="X45" s="128"/>
      <c r="Y45" s="52"/>
      <c r="Z45" s="201"/>
      <c r="AA45" s="12"/>
    </row>
    <row r="46" spans="1:27" ht="18" customHeight="1">
      <c r="A46" s="12"/>
      <c r="B46" s="200">
        <v>40</v>
      </c>
      <c r="C46" s="11"/>
      <c r="D46" s="10"/>
      <c r="E46" s="11"/>
      <c r="F46" s="11"/>
      <c r="G46" s="11"/>
      <c r="H46" s="11"/>
      <c r="I46" s="11"/>
      <c r="J46" s="11"/>
      <c r="K46" s="226">
        <f>IF(F46="","",DATEDIF(F46&amp;"/"&amp;G46&amp;"/"&amp;H46,'基本データ入力'!$AA$2,"Y"))</f>
      </c>
      <c r="L46" s="173">
        <f>IF(K46&lt;18,"ERR",_xlfn.IFERROR(VLOOKUP(K46,'操作禁止3'!$I$3:$K$18,2),""))</f>
      </c>
      <c r="M46" s="125">
        <f>IF(L46&lt;18,"ERR",_xlfn.IFERROR(VLOOKUP(K46,'操作禁止3'!$I$3:$K$18,3),""))</f>
      </c>
      <c r="N46" s="126">
        <f>IF(D46="","",'基本データ入力'!$D$7)</f>
      </c>
      <c r="O46" s="147">
        <f t="shared" si="0"/>
      </c>
      <c r="P46" s="127" t="s">
        <v>133</v>
      </c>
      <c r="Q46" s="11"/>
      <c r="R46" s="128"/>
      <c r="S46" s="130"/>
      <c r="T46" s="129"/>
      <c r="U46" s="147">
        <f t="shared" si="1"/>
      </c>
      <c r="V46" s="127" t="s">
        <v>133</v>
      </c>
      <c r="W46" s="11"/>
      <c r="X46" s="128"/>
      <c r="Y46" s="52"/>
      <c r="Z46" s="201"/>
      <c r="AA46" s="12"/>
    </row>
    <row r="47" spans="1:27" ht="18" customHeight="1">
      <c r="A47" s="12"/>
      <c r="B47" s="200">
        <v>41</v>
      </c>
      <c r="C47" s="11"/>
      <c r="D47" s="10"/>
      <c r="E47" s="11"/>
      <c r="F47" s="11"/>
      <c r="G47" s="11"/>
      <c r="H47" s="11"/>
      <c r="I47" s="11"/>
      <c r="J47" s="11"/>
      <c r="K47" s="226">
        <f>IF(F47="","",DATEDIF(F47&amp;"/"&amp;G47&amp;"/"&amp;H47,'基本データ入力'!$AA$2,"Y"))</f>
      </c>
      <c r="L47" s="173">
        <f>IF(K47&lt;18,"ERR",_xlfn.IFERROR(VLOOKUP(K47,'操作禁止3'!$I$3:$K$18,2),""))</f>
      </c>
      <c r="M47" s="125">
        <f>IF(L47&lt;18,"ERR",_xlfn.IFERROR(VLOOKUP(K47,'操作禁止3'!$I$3:$K$18,3),""))</f>
      </c>
      <c r="N47" s="126">
        <f>IF(D47="","",'基本データ入力'!$D$7)</f>
      </c>
      <c r="O47" s="147">
        <f t="shared" si="0"/>
      </c>
      <c r="P47" s="127" t="s">
        <v>133</v>
      </c>
      <c r="Q47" s="11"/>
      <c r="R47" s="128"/>
      <c r="S47" s="130"/>
      <c r="T47" s="129"/>
      <c r="U47" s="147">
        <f t="shared" si="1"/>
      </c>
      <c r="V47" s="127" t="s">
        <v>133</v>
      </c>
      <c r="W47" s="11"/>
      <c r="X47" s="128"/>
      <c r="Y47" s="52"/>
      <c r="Z47" s="201"/>
      <c r="AA47" s="12"/>
    </row>
    <row r="48" spans="1:27" ht="18" customHeight="1">
      <c r="A48" s="12"/>
      <c r="B48" s="200">
        <v>42</v>
      </c>
      <c r="C48" s="11"/>
      <c r="D48" s="10"/>
      <c r="E48" s="11"/>
      <c r="F48" s="11"/>
      <c r="G48" s="11"/>
      <c r="H48" s="11"/>
      <c r="I48" s="11"/>
      <c r="J48" s="11"/>
      <c r="K48" s="226">
        <f>IF(F48="","",DATEDIF(F48&amp;"/"&amp;G48&amp;"/"&amp;H48,'基本データ入力'!$AA$2,"Y"))</f>
      </c>
      <c r="L48" s="173">
        <f>IF(K48&lt;18,"ERR",_xlfn.IFERROR(VLOOKUP(K48,'操作禁止3'!$I$3:$K$18,2),""))</f>
      </c>
      <c r="M48" s="125">
        <f>IF(L48&lt;18,"ERR",_xlfn.IFERROR(VLOOKUP(K48,'操作禁止3'!$I$3:$K$18,3),""))</f>
      </c>
      <c r="N48" s="126">
        <f>IF(D48="","",'基本データ入力'!$D$7)</f>
      </c>
      <c r="O48" s="147">
        <f t="shared" si="0"/>
      </c>
      <c r="P48" s="127" t="s">
        <v>133</v>
      </c>
      <c r="Q48" s="11"/>
      <c r="R48" s="128"/>
      <c r="S48" s="130"/>
      <c r="T48" s="129"/>
      <c r="U48" s="147">
        <f t="shared" si="1"/>
      </c>
      <c r="V48" s="127" t="s">
        <v>133</v>
      </c>
      <c r="W48" s="11"/>
      <c r="X48" s="128"/>
      <c r="Y48" s="52"/>
      <c r="Z48" s="201"/>
      <c r="AA48" s="12"/>
    </row>
    <row r="49" spans="1:27" ht="18" customHeight="1">
      <c r="A49" s="12"/>
      <c r="B49" s="200">
        <v>43</v>
      </c>
      <c r="C49" s="11"/>
      <c r="D49" s="10"/>
      <c r="E49" s="11"/>
      <c r="F49" s="11"/>
      <c r="G49" s="11"/>
      <c r="H49" s="11"/>
      <c r="I49" s="11"/>
      <c r="J49" s="11"/>
      <c r="K49" s="226">
        <f>IF(F49="","",DATEDIF(F49&amp;"/"&amp;G49&amp;"/"&amp;H49,'基本データ入力'!$AA$2,"Y"))</f>
      </c>
      <c r="L49" s="173">
        <f>IF(K49&lt;18,"ERR",_xlfn.IFERROR(VLOOKUP(K49,'操作禁止3'!$I$3:$K$18,2),""))</f>
      </c>
      <c r="M49" s="125">
        <f>IF(L49&lt;18,"ERR",_xlfn.IFERROR(VLOOKUP(K49,'操作禁止3'!$I$3:$K$18,3),""))</f>
      </c>
      <c r="N49" s="126">
        <f>IF(D49="","",'基本データ入力'!$D$7)</f>
      </c>
      <c r="O49" s="147">
        <f t="shared" si="0"/>
      </c>
      <c r="P49" s="127" t="s">
        <v>133</v>
      </c>
      <c r="Q49" s="11"/>
      <c r="R49" s="128"/>
      <c r="S49" s="130"/>
      <c r="T49" s="129"/>
      <c r="U49" s="147">
        <f t="shared" si="1"/>
      </c>
      <c r="V49" s="127" t="s">
        <v>133</v>
      </c>
      <c r="W49" s="11"/>
      <c r="X49" s="128"/>
      <c r="Y49" s="52"/>
      <c r="Z49" s="201"/>
      <c r="AA49" s="12"/>
    </row>
    <row r="50" spans="1:27" ht="18" customHeight="1">
      <c r="A50" s="12"/>
      <c r="B50" s="200">
        <v>44</v>
      </c>
      <c r="C50" s="11"/>
      <c r="D50" s="10"/>
      <c r="E50" s="11"/>
      <c r="F50" s="11"/>
      <c r="G50" s="11"/>
      <c r="H50" s="11"/>
      <c r="I50" s="11"/>
      <c r="J50" s="11"/>
      <c r="K50" s="226">
        <f>IF(F50="","",DATEDIF(F50&amp;"/"&amp;G50&amp;"/"&amp;H50,'基本データ入力'!$AA$2,"Y"))</f>
      </c>
      <c r="L50" s="173">
        <f>IF(K50&lt;18,"ERR",_xlfn.IFERROR(VLOOKUP(K50,'操作禁止3'!$I$3:$K$18,2),""))</f>
      </c>
      <c r="M50" s="125">
        <f>IF(L50&lt;18,"ERR",_xlfn.IFERROR(VLOOKUP(K50,'操作禁止3'!$I$3:$K$18,3),""))</f>
      </c>
      <c r="N50" s="126">
        <f>IF(D50="","",'基本データ入力'!$D$7)</f>
      </c>
      <c r="O50" s="147">
        <f t="shared" si="0"/>
      </c>
      <c r="P50" s="127" t="s">
        <v>133</v>
      </c>
      <c r="Q50" s="11"/>
      <c r="R50" s="128"/>
      <c r="S50" s="130"/>
      <c r="T50" s="129"/>
      <c r="U50" s="147">
        <f t="shared" si="1"/>
      </c>
      <c r="V50" s="127" t="s">
        <v>133</v>
      </c>
      <c r="W50" s="11"/>
      <c r="X50" s="128"/>
      <c r="Y50" s="52"/>
      <c r="Z50" s="201"/>
      <c r="AA50" s="12"/>
    </row>
    <row r="51" spans="1:27" ht="18" customHeight="1">
      <c r="A51" s="12"/>
      <c r="B51" s="200">
        <v>45</v>
      </c>
      <c r="C51" s="11"/>
      <c r="D51" s="10"/>
      <c r="E51" s="11"/>
      <c r="F51" s="11"/>
      <c r="G51" s="11"/>
      <c r="H51" s="11"/>
      <c r="I51" s="11"/>
      <c r="J51" s="11"/>
      <c r="K51" s="226">
        <f>IF(F51="","",DATEDIF(F51&amp;"/"&amp;G51&amp;"/"&amp;H51,'基本データ入力'!$AA$2,"Y"))</f>
      </c>
      <c r="L51" s="173">
        <f>IF(K51&lt;18,"ERR",_xlfn.IFERROR(VLOOKUP(K51,'操作禁止3'!$I$3:$K$18,2),""))</f>
      </c>
      <c r="M51" s="125">
        <f>IF(L51&lt;18,"ERR",_xlfn.IFERROR(VLOOKUP(K51,'操作禁止3'!$I$3:$K$18,3),""))</f>
      </c>
      <c r="N51" s="126">
        <f>IF(D51="","",'基本データ入力'!$D$7)</f>
      </c>
      <c r="O51" s="147">
        <f t="shared" si="0"/>
      </c>
      <c r="P51" s="127" t="s">
        <v>133</v>
      </c>
      <c r="Q51" s="11"/>
      <c r="R51" s="128"/>
      <c r="S51" s="130"/>
      <c r="T51" s="129"/>
      <c r="U51" s="147">
        <f t="shared" si="1"/>
      </c>
      <c r="V51" s="127" t="s">
        <v>133</v>
      </c>
      <c r="W51" s="11"/>
      <c r="X51" s="128"/>
      <c r="Y51" s="52"/>
      <c r="Z51" s="201"/>
      <c r="AA51" s="12"/>
    </row>
    <row r="52" spans="1:27" ht="18" customHeight="1">
      <c r="A52" s="12"/>
      <c r="B52" s="200">
        <v>46</v>
      </c>
      <c r="C52" s="11"/>
      <c r="D52" s="10"/>
      <c r="E52" s="11"/>
      <c r="F52" s="11"/>
      <c r="G52" s="11"/>
      <c r="H52" s="11"/>
      <c r="I52" s="11"/>
      <c r="J52" s="11"/>
      <c r="K52" s="226">
        <f>IF(F52="","",DATEDIF(F52&amp;"/"&amp;G52&amp;"/"&amp;H52,'基本データ入力'!$AA$2,"Y"))</f>
      </c>
      <c r="L52" s="173">
        <f>IF(K52&lt;18,"ERR",_xlfn.IFERROR(VLOOKUP(K52,'操作禁止3'!$I$3:$K$18,2),""))</f>
      </c>
      <c r="M52" s="125">
        <f>IF(L52&lt;18,"ERR",_xlfn.IFERROR(VLOOKUP(K52,'操作禁止3'!$I$3:$K$18,3),""))</f>
      </c>
      <c r="N52" s="126">
        <f>IF(D52="","",'基本データ入力'!$D$7)</f>
      </c>
      <c r="O52" s="147">
        <f t="shared" si="0"/>
      </c>
      <c r="P52" s="127" t="s">
        <v>133</v>
      </c>
      <c r="Q52" s="11"/>
      <c r="R52" s="128"/>
      <c r="S52" s="130"/>
      <c r="T52" s="129"/>
      <c r="U52" s="147">
        <f t="shared" si="1"/>
      </c>
      <c r="V52" s="127" t="s">
        <v>133</v>
      </c>
      <c r="W52" s="11"/>
      <c r="X52" s="128"/>
      <c r="Y52" s="52"/>
      <c r="Z52" s="201"/>
      <c r="AA52" s="12"/>
    </row>
    <row r="53" spans="1:27" ht="18" customHeight="1">
      <c r="A53" s="12"/>
      <c r="B53" s="200">
        <v>47</v>
      </c>
      <c r="C53" s="11"/>
      <c r="D53" s="10"/>
      <c r="E53" s="11"/>
      <c r="F53" s="11"/>
      <c r="G53" s="11"/>
      <c r="H53" s="11"/>
      <c r="I53" s="11"/>
      <c r="J53" s="11"/>
      <c r="K53" s="226">
        <f>IF(F53="","",DATEDIF(F53&amp;"/"&amp;G53&amp;"/"&amp;H53,'基本データ入力'!$AA$2,"Y"))</f>
      </c>
      <c r="L53" s="173">
        <f>IF(K53&lt;18,"ERR",_xlfn.IFERROR(VLOOKUP(K53,'操作禁止3'!$I$3:$K$18,2),""))</f>
      </c>
      <c r="M53" s="125">
        <f>IF(L53&lt;18,"ERR",_xlfn.IFERROR(VLOOKUP(K53,'操作禁止3'!$I$3:$K$18,3),""))</f>
      </c>
      <c r="N53" s="126">
        <f>IF(D53="","",'基本データ入力'!$D$7)</f>
      </c>
      <c r="O53" s="147">
        <f t="shared" si="0"/>
      </c>
      <c r="P53" s="127" t="s">
        <v>133</v>
      </c>
      <c r="Q53" s="11"/>
      <c r="R53" s="128"/>
      <c r="S53" s="130"/>
      <c r="T53" s="129"/>
      <c r="U53" s="147">
        <f t="shared" si="1"/>
      </c>
      <c r="V53" s="127" t="s">
        <v>133</v>
      </c>
      <c r="W53" s="11"/>
      <c r="X53" s="128"/>
      <c r="Y53" s="52"/>
      <c r="Z53" s="201"/>
      <c r="AA53" s="12"/>
    </row>
    <row r="54" spans="1:27" ht="18" customHeight="1">
      <c r="A54" s="12"/>
      <c r="B54" s="200">
        <v>48</v>
      </c>
      <c r="C54" s="11"/>
      <c r="D54" s="10"/>
      <c r="E54" s="11"/>
      <c r="F54" s="11"/>
      <c r="G54" s="11"/>
      <c r="H54" s="11"/>
      <c r="I54" s="11"/>
      <c r="J54" s="11"/>
      <c r="K54" s="226">
        <f>IF(F54="","",DATEDIF(F54&amp;"/"&amp;G54&amp;"/"&amp;H54,'基本データ入力'!$AA$2,"Y"))</f>
      </c>
      <c r="L54" s="173">
        <f>IF(K54&lt;18,"ERR",_xlfn.IFERROR(VLOOKUP(K54,'操作禁止3'!$I$3:$K$18,2),""))</f>
      </c>
      <c r="M54" s="125">
        <f>IF(L54&lt;18,"ERR",_xlfn.IFERROR(VLOOKUP(K54,'操作禁止3'!$I$3:$K$18,3),""))</f>
      </c>
      <c r="N54" s="126">
        <f>IF(D54="","",'基本データ入力'!$D$7)</f>
      </c>
      <c r="O54" s="147">
        <f t="shared" si="0"/>
      </c>
      <c r="P54" s="127" t="s">
        <v>133</v>
      </c>
      <c r="Q54" s="11"/>
      <c r="R54" s="128"/>
      <c r="S54" s="130"/>
      <c r="T54" s="129"/>
      <c r="U54" s="147">
        <f t="shared" si="1"/>
      </c>
      <c r="V54" s="127" t="s">
        <v>133</v>
      </c>
      <c r="W54" s="11"/>
      <c r="X54" s="128"/>
      <c r="Y54" s="52"/>
      <c r="Z54" s="201"/>
      <c r="AA54" s="12"/>
    </row>
    <row r="55" spans="1:27" ht="18" customHeight="1">
      <c r="A55" s="12"/>
      <c r="B55" s="200">
        <v>49</v>
      </c>
      <c r="C55" s="11"/>
      <c r="D55" s="10"/>
      <c r="E55" s="11"/>
      <c r="F55" s="11"/>
      <c r="G55" s="11"/>
      <c r="H55" s="11"/>
      <c r="I55" s="11"/>
      <c r="J55" s="11"/>
      <c r="K55" s="226">
        <f>IF(F55="","",DATEDIF(F55&amp;"/"&amp;G55&amp;"/"&amp;H55,'基本データ入力'!$AA$2,"Y"))</f>
      </c>
      <c r="L55" s="173">
        <f>IF(K55&lt;18,"ERR",_xlfn.IFERROR(VLOOKUP(K55,'操作禁止3'!$I$3:$K$18,2),""))</f>
      </c>
      <c r="M55" s="125">
        <f>IF(L55&lt;18,"ERR",_xlfn.IFERROR(VLOOKUP(K55,'操作禁止3'!$I$3:$K$18,3),""))</f>
      </c>
      <c r="N55" s="126">
        <f>IF(D55="","",'基本データ入力'!$D$7)</f>
      </c>
      <c r="O55" s="147">
        <f t="shared" si="0"/>
      </c>
      <c r="P55" s="127" t="s">
        <v>133</v>
      </c>
      <c r="Q55" s="11"/>
      <c r="R55" s="128"/>
      <c r="S55" s="130"/>
      <c r="T55" s="129"/>
      <c r="U55" s="147">
        <f t="shared" si="1"/>
      </c>
      <c r="V55" s="127" t="s">
        <v>133</v>
      </c>
      <c r="W55" s="11"/>
      <c r="X55" s="128"/>
      <c r="Y55" s="52"/>
      <c r="Z55" s="201"/>
      <c r="AA55" s="12"/>
    </row>
    <row r="56" spans="1:27" ht="18" customHeight="1" thickBot="1">
      <c r="A56" s="12"/>
      <c r="B56" s="202">
        <v>50</v>
      </c>
      <c r="C56" s="203"/>
      <c r="D56" s="204"/>
      <c r="E56" s="203"/>
      <c r="F56" s="203"/>
      <c r="G56" s="203"/>
      <c r="H56" s="203"/>
      <c r="I56" s="203"/>
      <c r="J56" s="203"/>
      <c r="K56" s="226">
        <f>IF(F56="","",DATEDIF(F56&amp;"/"&amp;G56&amp;"/"&amp;H56,'基本データ入力'!$AA$2,"Y"))</f>
      </c>
      <c r="L56" s="227">
        <f>IF(K56&lt;18,"ERR",_xlfn.IFERROR(VLOOKUP(K56,'操作禁止3'!$I$3:$K$18,2),""))</f>
      </c>
      <c r="M56" s="205">
        <f>IF(L56&lt;18,"ERR",_xlfn.IFERROR(VLOOKUP(K56,'操作禁止3'!$I$3:$K$18,3),""))</f>
      </c>
      <c r="N56" s="206">
        <f>IF(D56="","",'基本データ入力'!$D$7)</f>
      </c>
      <c r="O56" s="207">
        <f t="shared" si="0"/>
      </c>
      <c r="P56" s="208" t="s">
        <v>133</v>
      </c>
      <c r="Q56" s="203"/>
      <c r="R56" s="209"/>
      <c r="S56" s="210"/>
      <c r="T56" s="211"/>
      <c r="U56" s="207">
        <f t="shared" si="1"/>
      </c>
      <c r="V56" s="208" t="s">
        <v>133</v>
      </c>
      <c r="W56" s="203"/>
      <c r="X56" s="209"/>
      <c r="Y56" s="212"/>
      <c r="Z56" s="213"/>
      <c r="AA56" s="12"/>
    </row>
    <row r="57" spans="1:27" ht="13.5">
      <c r="A57" s="12"/>
      <c r="B57" s="149"/>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sheetData>
  <sheetProtection/>
  <mergeCells count="4">
    <mergeCell ref="B2:Z2"/>
    <mergeCell ref="F3:AA4"/>
    <mergeCell ref="O5:Q5"/>
    <mergeCell ref="U5:W5"/>
  </mergeCells>
  <dataValidations count="15">
    <dataValidation allowBlank="1" showInputMessage="1" showErrorMessage="1" imeMode="disabled" sqref="G7:H56 X7:Z56 S7:S56"/>
    <dataValidation allowBlank="1" showInputMessage="1" showErrorMessage="1" prompt="西暦で入力してください。" imeMode="off" sqref="F7:F56 O7:O56 U7:U56"/>
    <dataValidation allowBlank="1" showInputMessage="1" showErrorMessage="1" prompt="氏名３文字・４文字の場合は氏と名の間に全角スペースを入れ、５文字・６文字の場合はそのまま入力してください。上記の宮城仙台子に位置をあわせてください。" imeMode="hiragana" sqref="D7:D56"/>
    <dataValidation allowBlank="1" showErrorMessage="1" sqref="B6:B56"/>
    <dataValidation type="list" allowBlank="1" showInputMessage="1" showErrorMessage="1" sqref="C6:C56">
      <formula1>"男子,女子"</formula1>
    </dataValidation>
    <dataValidation allowBlank="1" showInputMessage="1" showErrorMessage="1" prompt="半角のカタカナで入力し氏と名の間は半角スペースを空けてください。" imeMode="halfKatakana" sqref="E7:E56"/>
    <dataValidation allowBlank="1" showInputMessage="1" showErrorMessage="1" prompt="学年の入力ミスに注意してください。" imeMode="disabled" sqref="J7:J56"/>
    <dataValidation allowBlank="1" showInputMessage="1" showErrorMessage="1" prompt="「氏名」を入力すれば，自動で「基本データ」シートで入力した所属名が入力されます" sqref="N6:N56"/>
    <dataValidation type="list" allowBlank="1" showInputMessage="1" showErrorMessage="1" sqref="Q6 W6">
      <formula1>"自由形,背泳ぎ,平泳ぎ,ﾊﾞﾀﾌﾗｲ,個人ﾒﾄﾞﾚｰ"</formula1>
    </dataValidation>
    <dataValidation allowBlank="1" showInputMessage="1" showErrorMessage="1" prompt="大会時の年齢が自動入力されます。" sqref="K6:M56"/>
    <dataValidation allowBlank="1" showInputMessage="1" showErrorMessage="1" prompt="１分に満たない時は必ず０を入力してください。" sqref="R7:R56"/>
    <dataValidation allowBlank="1" showInputMessage="1" showErrorMessage="1" prompt="小数点以下を入力してください。" imeMode="disabled" sqref="T7:T56"/>
    <dataValidation type="list" allowBlank="1" showErrorMessage="1" sqref="O6 U6">
      <formula1>"50,100,"</formula1>
    </dataValidation>
    <dataValidation type="list" allowBlank="1" showInputMessage="1" showErrorMessage="1" sqref="W7:W56 Q7:Q56">
      <formula1>"自由形,背泳ぎ,平泳ぎ,ﾊﾞﾀﾌﾗｲ"</formula1>
    </dataValidation>
    <dataValidation type="list" allowBlank="1" showInputMessage="1" showErrorMessage="1" imeMode="disabled" sqref="I7:I56">
      <formula1>"小,中,高,大"</formula1>
    </dataValidation>
  </dataValidations>
  <printOptions horizontalCentered="1"/>
  <pageMargins left="0.5118110236220472" right="0.11811023622047245" top="0.3937007874015748" bottom="0.3937007874015748" header="0" footer="0"/>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heet3">
    <tabColor rgb="FF00B050"/>
  </sheetPr>
  <dimension ref="A1:Z15"/>
  <sheetViews>
    <sheetView view="pageLayout" workbookViewId="0" topLeftCell="A1">
      <selection activeCell="W9" sqref="W9"/>
    </sheetView>
  </sheetViews>
  <sheetFormatPr defaultColWidth="9.00390625" defaultRowHeight="13.5"/>
  <cols>
    <col min="1" max="1" width="6.75390625" style="17" customWidth="1"/>
    <col min="2" max="2" width="14.125" style="17" customWidth="1"/>
    <col min="3" max="3" width="11.625" style="17" hidden="1" customWidth="1"/>
    <col min="4" max="4" width="9.125" style="17" customWidth="1"/>
    <col min="5" max="5" width="8.50390625" style="17" hidden="1" customWidth="1"/>
    <col min="6" max="8" width="7.00390625" style="17" customWidth="1"/>
    <col min="9" max="9" width="9.00390625" style="17" customWidth="1"/>
    <col min="10" max="10" width="8.375" style="17" hidden="1" customWidth="1"/>
    <col min="11" max="11" width="2.75390625" style="17" hidden="1" customWidth="1"/>
    <col min="12" max="12" width="3.375" style="17" hidden="1" customWidth="1"/>
    <col min="13" max="13" width="2.50390625" style="17" hidden="1" customWidth="1"/>
    <col min="14" max="14" width="9.00390625" style="162" bestFit="1" customWidth="1"/>
    <col min="15" max="15" width="10.75390625" style="17" customWidth="1"/>
    <col min="16" max="16" width="6.50390625" style="17" hidden="1" customWidth="1"/>
    <col min="17" max="17" width="9.00390625" style="162" bestFit="1" customWidth="1"/>
    <col min="18" max="18" width="10.75390625" style="17" customWidth="1"/>
    <col min="19" max="19" width="5.25390625" style="17" hidden="1" customWidth="1"/>
    <col min="20" max="20" width="9.00390625" style="162" bestFit="1" customWidth="1"/>
    <col min="21" max="21" width="10.75390625" style="17" customWidth="1"/>
    <col min="22" max="22" width="0" style="17" hidden="1" customWidth="1"/>
    <col min="23" max="23" width="9.00390625" style="162" customWidth="1"/>
    <col min="24" max="24" width="10.75390625" style="17" customWidth="1"/>
    <col min="25" max="25" width="6.50390625" style="17" hidden="1" customWidth="1"/>
    <col min="26" max="26" width="6.75390625" style="17" customWidth="1"/>
    <col min="27" max="16384" width="9.00390625" style="17" customWidth="1"/>
  </cols>
  <sheetData>
    <row r="1" spans="1:26" ht="13.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4.25" thickBot="1">
      <c r="A2" s="16"/>
      <c r="B2" s="16"/>
      <c r="C2" s="16"/>
      <c r="D2" s="16"/>
      <c r="E2" s="16"/>
      <c r="F2" s="16"/>
      <c r="G2" s="16"/>
      <c r="H2" s="16"/>
      <c r="I2" s="16"/>
      <c r="J2" s="16"/>
      <c r="K2" s="16"/>
      <c r="L2" s="16"/>
      <c r="M2" s="16"/>
      <c r="N2" s="16"/>
      <c r="O2" s="16"/>
      <c r="P2" s="16"/>
      <c r="Q2" s="16"/>
      <c r="R2" s="16"/>
      <c r="S2" s="16"/>
      <c r="T2" s="16"/>
      <c r="U2" s="16"/>
      <c r="V2" s="16"/>
      <c r="W2" s="16"/>
      <c r="X2" s="16"/>
      <c r="Y2" s="16"/>
      <c r="Z2" s="16"/>
    </row>
    <row r="3" spans="1:26" ht="13.5" customHeight="1">
      <c r="A3" s="16"/>
      <c r="B3" s="305" t="s">
        <v>41</v>
      </c>
      <c r="C3" s="306"/>
      <c r="D3" s="306"/>
      <c r="E3" s="306"/>
      <c r="F3" s="306"/>
      <c r="G3" s="306"/>
      <c r="H3" s="306"/>
      <c r="I3" s="306"/>
      <c r="J3" s="306"/>
      <c r="K3" s="306"/>
      <c r="L3" s="306"/>
      <c r="M3" s="306"/>
      <c r="N3" s="306"/>
      <c r="O3" s="306"/>
      <c r="P3" s="306"/>
      <c r="Q3" s="306"/>
      <c r="R3" s="306"/>
      <c r="S3" s="306"/>
      <c r="T3" s="306"/>
      <c r="U3" s="306"/>
      <c r="V3" s="306"/>
      <c r="W3" s="306"/>
      <c r="X3" s="307"/>
      <c r="Y3" s="16"/>
      <c r="Z3" s="16"/>
    </row>
    <row r="4" spans="1:26" ht="14.25" customHeight="1" thickBot="1">
      <c r="A4" s="16"/>
      <c r="B4" s="308"/>
      <c r="C4" s="309"/>
      <c r="D4" s="309"/>
      <c r="E4" s="309"/>
      <c r="F4" s="309"/>
      <c r="G4" s="309"/>
      <c r="H4" s="309"/>
      <c r="I4" s="309"/>
      <c r="J4" s="309"/>
      <c r="K4" s="309"/>
      <c r="L4" s="309"/>
      <c r="M4" s="309"/>
      <c r="N4" s="309"/>
      <c r="O4" s="309"/>
      <c r="P4" s="309"/>
      <c r="Q4" s="309"/>
      <c r="R4" s="309"/>
      <c r="S4" s="309"/>
      <c r="T4" s="309"/>
      <c r="U4" s="309"/>
      <c r="V4" s="309"/>
      <c r="W4" s="309"/>
      <c r="X4" s="310"/>
      <c r="Y4" s="16"/>
      <c r="Z4" s="16"/>
    </row>
    <row r="5" spans="1:26" ht="18.75">
      <c r="A5" s="16"/>
      <c r="B5" s="311" t="s">
        <v>227</v>
      </c>
      <c r="C5" s="312"/>
      <c r="D5" s="312"/>
      <c r="E5" s="312"/>
      <c r="F5" s="312"/>
      <c r="G5" s="312"/>
      <c r="H5" s="312"/>
      <c r="I5" s="312"/>
      <c r="J5" s="312"/>
      <c r="K5" s="312"/>
      <c r="L5" s="312"/>
      <c r="M5" s="312"/>
      <c r="N5" s="312"/>
      <c r="O5" s="312"/>
      <c r="P5" s="312"/>
      <c r="Q5" s="312"/>
      <c r="R5" s="312"/>
      <c r="S5" s="312"/>
      <c r="T5" s="312"/>
      <c r="U5" s="312"/>
      <c r="V5" s="312"/>
      <c r="W5" s="312"/>
      <c r="X5" s="312"/>
      <c r="Y5" s="16"/>
      <c r="Z5" s="16"/>
    </row>
    <row r="6" spans="1:26" ht="14.25" thickBot="1">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27.75" customHeight="1" thickBot="1">
      <c r="A7" s="18"/>
      <c r="B7" s="232" t="s">
        <v>37</v>
      </c>
      <c r="C7" s="233" t="s">
        <v>22</v>
      </c>
      <c r="D7" s="233" t="s">
        <v>15</v>
      </c>
      <c r="E7" s="233" t="s">
        <v>23</v>
      </c>
      <c r="F7" s="233" t="s">
        <v>24</v>
      </c>
      <c r="G7" s="233" t="s">
        <v>25</v>
      </c>
      <c r="H7" s="234" t="s">
        <v>146</v>
      </c>
      <c r="I7" s="235" t="s">
        <v>211</v>
      </c>
      <c r="J7" s="235" t="s">
        <v>212</v>
      </c>
      <c r="K7" s="216"/>
      <c r="L7" s="216"/>
      <c r="M7" s="216"/>
      <c r="N7" s="302" t="s">
        <v>199</v>
      </c>
      <c r="O7" s="303"/>
      <c r="P7" s="303"/>
      <c r="Q7" s="303"/>
      <c r="R7" s="303"/>
      <c r="S7" s="303"/>
      <c r="T7" s="303"/>
      <c r="U7" s="303"/>
      <c r="V7" s="303"/>
      <c r="W7" s="303"/>
      <c r="X7" s="303"/>
      <c r="Y7" s="304"/>
      <c r="Z7" s="16"/>
    </row>
    <row r="8" spans="1:26" ht="27.75" customHeight="1" thickBot="1">
      <c r="A8" s="18"/>
      <c r="B8" s="217" t="s">
        <v>158</v>
      </c>
      <c r="C8" s="218" t="s">
        <v>38</v>
      </c>
      <c r="D8" s="218" t="s">
        <v>31</v>
      </c>
      <c r="E8" s="219" t="str">
        <f>IF(B8="","","200")</f>
        <v>200</v>
      </c>
      <c r="F8" s="218" t="s">
        <v>128</v>
      </c>
      <c r="G8" s="218" t="s">
        <v>39</v>
      </c>
      <c r="H8" s="218" t="s">
        <v>40</v>
      </c>
      <c r="I8" s="220" t="s">
        <v>226</v>
      </c>
      <c r="J8" s="220"/>
      <c r="K8" s="216"/>
      <c r="L8" s="216"/>
      <c r="M8" s="216"/>
      <c r="N8" s="221" t="s">
        <v>225</v>
      </c>
      <c r="O8" s="220" t="s">
        <v>226</v>
      </c>
      <c r="P8" s="222" t="s">
        <v>200</v>
      </c>
      <c r="Q8" s="221" t="s">
        <v>225</v>
      </c>
      <c r="R8" s="220" t="s">
        <v>226</v>
      </c>
      <c r="S8" s="222" t="s">
        <v>14</v>
      </c>
      <c r="T8" s="221" t="s">
        <v>225</v>
      </c>
      <c r="U8" s="220" t="s">
        <v>226</v>
      </c>
      <c r="V8" s="222" t="s">
        <v>201</v>
      </c>
      <c r="W8" s="221" t="s">
        <v>225</v>
      </c>
      <c r="X8" s="220" t="s">
        <v>226</v>
      </c>
      <c r="Y8" s="223" t="s">
        <v>202</v>
      </c>
      <c r="Z8" s="16"/>
    </row>
    <row r="9" spans="1:26" ht="27.75" customHeight="1">
      <c r="A9" s="18"/>
      <c r="B9" s="168"/>
      <c r="C9" s="169"/>
      <c r="D9" s="170"/>
      <c r="E9" s="169"/>
      <c r="F9" s="171"/>
      <c r="G9" s="171"/>
      <c r="H9" s="171"/>
      <c r="I9" s="173">
        <f>IF(M9="","",IF(M9&lt;119,"①",VLOOKUP(M9,'操作禁止3'!$M$3:$O$10,2)))</f>
      </c>
      <c r="J9" s="151">
        <f>IF(M9="","",IF(M9&lt;119,"16",VLOOKUP(M9,'操作禁止3'!$M$3:$O$10,3)))</f>
      </c>
      <c r="K9" s="20"/>
      <c r="L9" s="16"/>
      <c r="M9" s="17">
        <f>IF(N9="","",P9+S9+V9+Y9)</f>
      </c>
      <c r="N9" s="214"/>
      <c r="O9" s="167">
        <f>IF(N9="","",VLOOKUP(N9,'個人種目エントリー'!$B$3:$K$56,3))</f>
      </c>
      <c r="P9" s="163">
        <f>IF(N9="","",VLOOKUP(N9,'個人種目エントリー'!$B$3:$K$56,10))</f>
      </c>
      <c r="Q9" s="214"/>
      <c r="R9" s="167">
        <f>IF(Q9="","",VLOOKUP(Q9,'個人種目エントリー'!$B$3:$K$56,3))</f>
      </c>
      <c r="S9" s="163">
        <f>IF(Q9="","",VLOOKUP(Q9,'個人種目エントリー'!$B$3:$K$56,10))</f>
      </c>
      <c r="T9" s="214"/>
      <c r="U9" s="167">
        <f>IF(T9="","",VLOOKUP(T9,'個人種目エントリー'!$B$3:$K$56,3))</f>
      </c>
      <c r="V9" s="163">
        <f>IF(T9="","",VLOOKUP(T9,'個人種目エントリー'!$B$3:$K$56,10))</f>
      </c>
      <c r="W9" s="214"/>
      <c r="X9" s="167">
        <f>IF(W9="","",VLOOKUP(W9,'個人種目エントリー'!$B$3:$K$56,3))</f>
      </c>
      <c r="Y9" s="164">
        <f>IF(W9="","",VLOOKUP(W9,'個人種目エントリー'!$B$3:$K$56,10))</f>
      </c>
      <c r="Z9" s="16"/>
    </row>
    <row r="10" spans="1:26" ht="27.75" customHeight="1">
      <c r="A10" s="18"/>
      <c r="B10" s="168"/>
      <c r="C10" s="169"/>
      <c r="D10" s="170"/>
      <c r="E10" s="169"/>
      <c r="F10" s="172"/>
      <c r="G10" s="172"/>
      <c r="H10" s="172"/>
      <c r="I10" s="173">
        <f>IF(M10="","",IF(M10&lt;119,"①",VLOOKUP(M10,'操作禁止3'!$M$3:$O$10,2)))</f>
      </c>
      <c r="J10" s="151">
        <f>IF(M10="","",IF(M10&lt;119,"16",VLOOKUP(M10,'操作禁止3'!$M$3:$O$10,3)))</f>
      </c>
      <c r="K10" s="20"/>
      <c r="L10" s="16"/>
      <c r="M10" s="17">
        <f>IF(N10="","",P10+S10+V10+Y10)</f>
      </c>
      <c r="N10" s="228"/>
      <c r="O10" s="229">
        <f>IF(N10="","",VLOOKUP(N10,'個人種目エントリー'!$B$3:$K$56,3))</f>
      </c>
      <c r="P10" s="230">
        <f>IF(N10="","",VLOOKUP(N10,'個人種目エントリー'!$B$3:$K$56,10))</f>
      </c>
      <c r="Q10" s="228"/>
      <c r="R10" s="229">
        <f>IF(Q10="","",VLOOKUP(Q10,'個人種目エントリー'!$B$3:$K$56,3))</f>
      </c>
      <c r="S10" s="230">
        <f>IF(Q10="","",VLOOKUP(Q10,'個人種目エントリー'!$B$3:$K$56,10))</f>
      </c>
      <c r="T10" s="228"/>
      <c r="U10" s="229">
        <f>IF(T10="","",VLOOKUP(T10,'個人種目エントリー'!$B$3:$K$56,3))</f>
      </c>
      <c r="V10" s="230">
        <f>IF(T10="","",VLOOKUP(T10,'個人種目エントリー'!$B$3:$K$56,10))</f>
      </c>
      <c r="W10" s="228"/>
      <c r="X10" s="229">
        <f>IF(W10="","",VLOOKUP(W10,'個人種目エントリー'!$B$3:$K$56,3))</f>
      </c>
      <c r="Y10" s="164">
        <f>IF(W10="","",VLOOKUP(W10,'個人種目エントリー'!$B$3:$K$56,10))</f>
      </c>
      <c r="Z10" s="16"/>
    </row>
    <row r="11" spans="1:26" ht="27.75" customHeight="1">
      <c r="A11" s="18"/>
      <c r="B11" s="168"/>
      <c r="C11" s="169"/>
      <c r="D11" s="170"/>
      <c r="E11" s="169"/>
      <c r="F11" s="172"/>
      <c r="G11" s="172"/>
      <c r="H11" s="172"/>
      <c r="I11" s="173">
        <f>IF(M11="","",IF(M11&lt;119,"①",VLOOKUP(M11,'操作禁止3'!$M$3:$O$10,2)))</f>
      </c>
      <c r="J11" s="151">
        <f>IF(M11="","",IF(M11&lt;119,"16",VLOOKUP(M11,'操作禁止3'!$M$3:$O$10,3)))</f>
      </c>
      <c r="K11" s="20"/>
      <c r="L11" s="16"/>
      <c r="M11" s="17">
        <f>IF(N11="","",P11+S11+V11+Y11)</f>
      </c>
      <c r="N11" s="228"/>
      <c r="O11" s="229">
        <f>IF(N11="","",VLOOKUP(N11,'個人種目エントリー'!$B$3:$K$56,3))</f>
      </c>
      <c r="P11" s="230">
        <f>IF(N11="","",VLOOKUP(N11,'個人種目エントリー'!$B$3:$K$56,10))</f>
      </c>
      <c r="Q11" s="228"/>
      <c r="R11" s="229">
        <f>IF(Q11="","",VLOOKUP(Q11,'個人種目エントリー'!$B$3:$K$56,3))</f>
      </c>
      <c r="S11" s="230">
        <f>IF(Q11="","",VLOOKUP(Q11,'個人種目エントリー'!$B$3:$K$56,10))</f>
      </c>
      <c r="T11" s="228"/>
      <c r="U11" s="229">
        <f>IF(T11="","",VLOOKUP(T11,'個人種目エントリー'!$B$3:$K$56,3))</f>
      </c>
      <c r="V11" s="230">
        <f>IF(T11="","",VLOOKUP(T11,'個人種目エントリー'!$B$3:$K$56,10))</f>
      </c>
      <c r="W11" s="228"/>
      <c r="X11" s="229">
        <f>IF(W11="","",VLOOKUP(W11,'個人種目エントリー'!$B$3:$K$56,3))</f>
      </c>
      <c r="Y11" s="164">
        <f>IF(W11="","",VLOOKUP(W11,'個人種目エントリー'!$B$3:$K$56,10))</f>
      </c>
      <c r="Z11" s="16"/>
    </row>
    <row r="12" spans="1:26" ht="27.75" customHeight="1">
      <c r="A12" s="18"/>
      <c r="B12" s="168"/>
      <c r="C12" s="169"/>
      <c r="D12" s="170"/>
      <c r="E12" s="169"/>
      <c r="F12" s="172"/>
      <c r="G12" s="172"/>
      <c r="H12" s="172"/>
      <c r="I12" s="173">
        <f>IF(M12="","",IF(M12&lt;119,"①",VLOOKUP(M12,'操作禁止3'!$M$3:$O$10,2)))</f>
      </c>
      <c r="J12" s="151">
        <f>IF(M12="","",IF(M12&lt;119,"16",VLOOKUP(M12,'操作禁止3'!$M$3:$O$10,3)))</f>
      </c>
      <c r="K12" s="20"/>
      <c r="L12" s="16"/>
      <c r="M12" s="17">
        <f>IF(N12="","",P12+S12+V12+Y12)</f>
      </c>
      <c r="N12" s="228"/>
      <c r="O12" s="229">
        <f>IF(N12="","",VLOOKUP(N12,'個人種目エントリー'!$B$3:$K$56,3))</f>
      </c>
      <c r="P12" s="230">
        <f>IF(N12="","",VLOOKUP(N12,'個人種目エントリー'!$B$3:$K$56,10))</f>
      </c>
      <c r="Q12" s="228"/>
      <c r="R12" s="229">
        <f>IF(Q12="","",VLOOKUP(Q12,'個人種目エントリー'!$B$3:$K$56,3))</f>
      </c>
      <c r="S12" s="230">
        <f>IF(Q12="","",VLOOKUP(Q12,'個人種目エントリー'!$B$3:$K$56,10))</f>
      </c>
      <c r="T12" s="228"/>
      <c r="U12" s="229">
        <f>IF(T12="","",VLOOKUP(T12,'個人種目エントリー'!$B$3:$K$56,3))</f>
      </c>
      <c r="V12" s="230">
        <f>IF(T12="","",VLOOKUP(T12,'個人種目エントリー'!$B$3:$K$56,10))</f>
      </c>
      <c r="W12" s="228"/>
      <c r="X12" s="229">
        <f>IF(W12="","",VLOOKUP(W12,'個人種目エントリー'!$B$3:$K$56,3))</f>
      </c>
      <c r="Y12" s="164">
        <f>IF(W12="","",VLOOKUP(W12,'個人種目エントリー'!$B$3:$K$56,10))</f>
      </c>
      <c r="Z12" s="16"/>
    </row>
    <row r="13" spans="1:26" ht="27.75" customHeight="1" thickBot="1">
      <c r="A13" s="18"/>
      <c r="B13" s="168"/>
      <c r="C13" s="169"/>
      <c r="D13" s="170"/>
      <c r="E13" s="169"/>
      <c r="F13" s="172"/>
      <c r="G13" s="172"/>
      <c r="H13" s="172"/>
      <c r="I13" s="173">
        <f>IF(M13="","",IF(M13&lt;119,"①",VLOOKUP(M13,'操作禁止3'!$M$3:$O$10,2)))</f>
      </c>
      <c r="J13" s="151">
        <f>IF(M13="","",IF(M13&lt;119,"16",VLOOKUP(M13,'操作禁止3'!$M$3:$O$10,3)))</f>
      </c>
      <c r="K13" s="20"/>
      <c r="L13" s="16"/>
      <c r="M13" s="17">
        <f>IF(N13="","",P13+S13+V13+Y13)</f>
      </c>
      <c r="N13" s="215"/>
      <c r="O13" s="166">
        <f>IF(N13="","",VLOOKUP(N13,'個人種目エントリー'!$B$3:$K$56,3))</f>
      </c>
      <c r="P13" s="165">
        <f>IF(N13="","",VLOOKUP(N13,'個人種目エントリー'!$B$3:$K$56,10))</f>
      </c>
      <c r="Q13" s="215"/>
      <c r="R13" s="166">
        <f>IF(Q13="","",VLOOKUP(Q13,'個人種目エントリー'!$B$3:$K$56,3))</f>
      </c>
      <c r="S13" s="165">
        <f>IF(Q13="","",VLOOKUP(Q13,'個人種目エントリー'!$B$3:$K$56,10))</f>
      </c>
      <c r="T13" s="215"/>
      <c r="U13" s="166">
        <f>IF(T13="","",VLOOKUP(T13,'個人種目エントリー'!$B$3:$K$56,3))</f>
      </c>
      <c r="V13" s="165">
        <f>IF(T13="","",VLOOKUP(T13,'個人種目エントリー'!$B$3:$K$56,10))</f>
      </c>
      <c r="W13" s="215"/>
      <c r="X13" s="166">
        <f>IF(W13="","",VLOOKUP(W13,'個人種目エントリー'!$B$3:$K$56,3))</f>
      </c>
      <c r="Y13" s="166">
        <f>IF(W13="","",VLOOKUP(W13,'個人種目エントリー'!$B$3:$K$56,10))</f>
      </c>
      <c r="Z13" s="16"/>
    </row>
    <row r="14" spans="1:26" ht="19.5" customHeight="1">
      <c r="A14" s="18"/>
      <c r="B14" s="21"/>
      <c r="C14" s="21"/>
      <c r="D14" s="21"/>
      <c r="E14" s="21"/>
      <c r="F14" s="21"/>
      <c r="G14" s="21"/>
      <c r="H14" s="16"/>
      <c r="I14" s="16"/>
      <c r="J14" s="16"/>
      <c r="K14" s="16"/>
      <c r="L14" s="16"/>
      <c r="M14" s="16"/>
      <c r="N14" s="16"/>
      <c r="O14" s="16"/>
      <c r="P14" s="16"/>
      <c r="Q14" s="16"/>
      <c r="R14" s="16"/>
      <c r="S14" s="16"/>
      <c r="T14" s="16"/>
      <c r="U14" s="16"/>
      <c r="V14" s="16"/>
      <c r="W14" s="16"/>
      <c r="X14" s="16"/>
      <c r="Y14" s="16"/>
      <c r="Z14" s="16"/>
    </row>
    <row r="15" spans="1:26" ht="13.5">
      <c r="A15" s="18"/>
      <c r="B15" s="21"/>
      <c r="C15" s="21"/>
      <c r="D15" s="21"/>
      <c r="E15" s="22"/>
      <c r="F15" s="21"/>
      <c r="G15" s="21"/>
      <c r="H15" s="21"/>
      <c r="I15" s="21"/>
      <c r="J15" s="19"/>
      <c r="K15" s="16"/>
      <c r="L15" s="16"/>
      <c r="M15" s="16"/>
      <c r="N15" s="16"/>
      <c r="O15" s="16"/>
      <c r="P15" s="16"/>
      <c r="Q15" s="16"/>
      <c r="R15" s="16"/>
      <c r="S15" s="16"/>
      <c r="T15" s="16"/>
      <c r="U15" s="16"/>
      <c r="V15" s="16"/>
      <c r="W15" s="16"/>
      <c r="X15" s="16"/>
      <c r="Y15" s="16"/>
      <c r="Z15" s="16"/>
    </row>
  </sheetData>
  <sheetProtection/>
  <mergeCells count="3">
    <mergeCell ref="N7:Y7"/>
    <mergeCell ref="B3:X4"/>
    <mergeCell ref="B5:X5"/>
  </mergeCells>
  <dataValidations count="7">
    <dataValidation allowBlank="1" showInputMessage="1" showErrorMessage="1" prompt="半角入力&#10;" imeMode="halfAlpha" sqref="F15:H15"/>
    <dataValidation type="list" allowBlank="1" showInputMessage="1" showErrorMessage="1" sqref="C15">
      <formula1>"リレー,ﾒﾄﾞﾚｰﾘﾚｰ"</formula1>
    </dataValidation>
    <dataValidation allowBlank="1" showInputMessage="1" showErrorMessage="1" prompt="１０歳以下｢01｣、11～12歳｢02｣、13～14歳｢03｣" imeMode="disabled" sqref="H8"/>
    <dataValidation allowBlank="1" showInputMessage="1" showErrorMessage="1" imeMode="halfAlpha" sqref="F9:J13"/>
    <dataValidation type="list" allowBlank="1" showInputMessage="1" showErrorMessage="1" prompt="小学、中学、一般から選択" imeMode="disabled" sqref="J8">
      <formula1>"小学,中学,一般"</formula1>
    </dataValidation>
    <dataValidation allowBlank="1" showInputMessage="1" showErrorMessage="1" prompt="同じ競技に複数チーム参加する場合は略称の後ろにA、Bを付加してください。&#10;例）スパッシュA&#10;" sqref="B9:B13"/>
    <dataValidation type="list" allowBlank="1" showInputMessage="1" showErrorMessage="1" sqref="D9:D13">
      <formula1>"男子,女子,混合"</formula1>
    </dataValidation>
  </dataValidations>
  <printOptions/>
  <pageMargins left="0.25" right="0.25"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AR59"/>
  <sheetViews>
    <sheetView showZeros="0" view="pageBreakPreview" zoomScaleSheetLayoutView="100" workbookViewId="0" topLeftCell="A19">
      <selection activeCell="J18" sqref="J18"/>
    </sheetView>
  </sheetViews>
  <sheetFormatPr defaultColWidth="9.00390625" defaultRowHeight="13.5"/>
  <cols>
    <col min="1" max="1" width="2.75390625" style="25" customWidth="1"/>
    <col min="2" max="3" width="6.625" style="26" customWidth="1"/>
    <col min="4" max="4" width="10.625" style="26" customWidth="1"/>
    <col min="5" max="5" width="4.625" style="26" customWidth="1"/>
    <col min="6" max="6" width="4.625" style="26" hidden="1" customWidth="1"/>
    <col min="7" max="7" width="3.625" style="26" hidden="1" customWidth="1"/>
    <col min="8" max="8" width="5.00390625" style="28" customWidth="1"/>
    <col min="9" max="10" width="3.125" style="28" customWidth="1"/>
    <col min="11" max="11" width="4.50390625" style="28" bestFit="1" customWidth="1"/>
    <col min="12" max="12" width="4.75390625" style="26" customWidth="1"/>
    <col min="13" max="13" width="9.00390625" style="25" bestFit="1" customWidth="1"/>
    <col min="14" max="14" width="2.625" style="28" customWidth="1"/>
    <col min="15" max="15" width="2.125" style="25" customWidth="1"/>
    <col min="16" max="16" width="2.625" style="28" customWidth="1"/>
    <col min="17" max="17" width="2.125" style="25" customWidth="1"/>
    <col min="18" max="18" width="2.625" style="28" customWidth="1"/>
    <col min="19" max="19" width="9.00390625" style="25" bestFit="1" customWidth="1"/>
    <col min="20" max="20" width="2.625" style="28" customWidth="1"/>
    <col min="21" max="21" width="2.125" style="25" customWidth="1"/>
    <col min="22" max="22" width="2.625" style="28" customWidth="1"/>
    <col min="23" max="23" width="2.125" style="25" customWidth="1"/>
    <col min="24" max="24" width="2.625" style="28" customWidth="1"/>
    <col min="25" max="25" width="2.50390625" style="28" hidden="1" customWidth="1"/>
    <col min="26" max="27" width="8.125" style="25" hidden="1" customWidth="1"/>
    <col min="28" max="28" width="1.625" style="237" customWidth="1"/>
    <col min="29" max="31" width="3.625" style="25" customWidth="1"/>
    <col min="32" max="32" width="6.00390625" style="25" bestFit="1" customWidth="1"/>
    <col min="33" max="33" width="5.25390625" style="25" bestFit="1" customWidth="1"/>
    <col min="34" max="36" width="3.625" style="25" customWidth="1"/>
    <col min="37" max="37" width="3.125" style="25" customWidth="1"/>
    <col min="38" max="38" width="5.25390625" style="25" bestFit="1" customWidth="1"/>
    <col min="39" max="46" width="3.625" style="25" customWidth="1"/>
    <col min="47" max="16384" width="9.00390625" style="25" customWidth="1"/>
  </cols>
  <sheetData>
    <row r="1" spans="1:37" ht="18" customHeight="1">
      <c r="A1" s="82"/>
      <c r="B1" s="83">
        <f>'基本データ入力'!L7</f>
        <v>0</v>
      </c>
      <c r="C1" s="133" t="str">
        <f>'基本データ入力'!B1&amp;"　出場認知書"</f>
        <v>第１回スパッシュランドマスターズ水泳大会　出場認知書</v>
      </c>
      <c r="D1" s="231"/>
      <c r="E1" s="133"/>
      <c r="F1" s="133"/>
      <c r="G1" s="133"/>
      <c r="H1" s="133"/>
      <c r="I1" s="133"/>
      <c r="J1" s="133"/>
      <c r="K1" s="133"/>
      <c r="L1" s="134"/>
      <c r="M1" s="134"/>
      <c r="N1" s="134"/>
      <c r="O1" s="134"/>
      <c r="P1" s="134"/>
      <c r="Q1" s="134"/>
      <c r="R1" s="134"/>
      <c r="S1" s="134"/>
      <c r="T1" s="134"/>
      <c r="U1" s="93"/>
      <c r="V1" s="93"/>
      <c r="W1" s="346" t="s">
        <v>110</v>
      </c>
      <c r="X1" s="346"/>
      <c r="Y1" s="346"/>
      <c r="Z1" s="346"/>
      <c r="AA1" s="346"/>
      <c r="AB1" s="346"/>
      <c r="AC1" s="348">
        <f ca="1">TODAY()</f>
        <v>43590</v>
      </c>
      <c r="AD1" s="348"/>
      <c r="AE1" s="348"/>
      <c r="AF1" s="348"/>
      <c r="AG1" s="348"/>
      <c r="AH1" s="348"/>
      <c r="AI1" s="348"/>
      <c r="AJ1" s="348"/>
      <c r="AK1" s="348"/>
    </row>
    <row r="2" spans="1:37" ht="3.75" customHeight="1" thickBot="1">
      <c r="A2" s="84"/>
      <c r="B2" s="85"/>
      <c r="C2" s="86"/>
      <c r="D2" s="84"/>
      <c r="E2" s="84"/>
      <c r="F2" s="84"/>
      <c r="G2" s="84"/>
      <c r="H2" s="84"/>
      <c r="I2" s="84"/>
      <c r="J2" s="84"/>
      <c r="K2" s="84"/>
      <c r="L2" s="31"/>
      <c r="M2" s="84"/>
      <c r="N2" s="95"/>
      <c r="O2" s="95"/>
      <c r="P2" s="95"/>
      <c r="Q2" s="95"/>
      <c r="R2" s="95"/>
      <c r="S2" s="28"/>
      <c r="T2" s="95"/>
      <c r="U2" s="98"/>
      <c r="V2" s="95"/>
      <c r="W2" s="98"/>
      <c r="X2" s="95"/>
      <c r="Y2" s="95"/>
      <c r="Z2" s="93"/>
      <c r="AA2" s="93"/>
      <c r="AC2" s="93"/>
      <c r="AD2" s="93"/>
      <c r="AE2" s="93"/>
      <c r="AF2" s="93"/>
      <c r="AG2" s="93"/>
      <c r="AH2" s="93"/>
      <c r="AI2" s="93"/>
      <c r="AJ2" s="93"/>
      <c r="AK2" s="93"/>
    </row>
    <row r="3" spans="1:37" ht="24" customHeight="1" thickBot="1">
      <c r="A3" s="373" t="s">
        <v>126</v>
      </c>
      <c r="B3" s="374"/>
      <c r="C3" s="375">
        <f>'基本データ入力'!$D$5</f>
        <v>0</v>
      </c>
      <c r="D3" s="376"/>
      <c r="E3" s="376"/>
      <c r="F3" s="376"/>
      <c r="G3" s="376"/>
      <c r="H3" s="377"/>
      <c r="I3" s="95"/>
      <c r="J3" s="95"/>
      <c r="K3" s="95"/>
      <c r="L3" s="380" t="s">
        <v>156</v>
      </c>
      <c r="M3" s="380"/>
      <c r="N3" s="380"/>
      <c r="O3" s="380"/>
      <c r="P3" s="380"/>
      <c r="Q3" s="380"/>
      <c r="R3" s="380"/>
      <c r="S3" s="380"/>
      <c r="T3" s="380"/>
      <c r="U3" s="380"/>
      <c r="V3" s="380"/>
      <c r="W3" s="380"/>
      <c r="X3" s="380"/>
      <c r="Y3" s="380"/>
      <c r="Z3" s="380"/>
      <c r="AA3" s="380"/>
      <c r="AB3" s="350"/>
      <c r="AC3" s="350"/>
      <c r="AD3" s="349">
        <f>'基本データ入力'!$D$15</f>
        <v>0</v>
      </c>
      <c r="AE3" s="349"/>
      <c r="AF3" s="349"/>
      <c r="AG3" s="349"/>
      <c r="AH3" s="349"/>
      <c r="AI3" s="349"/>
      <c r="AJ3" s="349"/>
      <c r="AK3" s="93" t="s">
        <v>103</v>
      </c>
    </row>
    <row r="4" spans="1:37" ht="18" customHeight="1">
      <c r="A4" s="87" t="s">
        <v>129</v>
      </c>
      <c r="B4" s="88"/>
      <c r="C4" s="381">
        <f>'基本データ入力'!$D$11</f>
        <v>0</v>
      </c>
      <c r="D4" s="381"/>
      <c r="E4" s="381"/>
      <c r="F4" s="381"/>
      <c r="G4" s="381"/>
      <c r="H4" s="381"/>
      <c r="I4" s="381"/>
      <c r="J4" s="381"/>
      <c r="K4" s="140"/>
      <c r="L4" s="224"/>
      <c r="M4" s="347" t="s">
        <v>239</v>
      </c>
      <c r="N4" s="347"/>
      <c r="O4" s="313">
        <f>'基本データ入力'!$D$17</f>
        <v>0</v>
      </c>
      <c r="P4" s="313"/>
      <c r="Q4" s="313"/>
      <c r="R4" s="313"/>
      <c r="S4" s="314"/>
      <c r="T4" s="385"/>
      <c r="U4" s="385"/>
      <c r="V4" s="385"/>
      <c r="W4" s="385"/>
      <c r="X4" s="385"/>
      <c r="Y4" s="385"/>
      <c r="Z4" s="385"/>
      <c r="AA4" s="385"/>
      <c r="AB4" s="358"/>
      <c r="AC4" s="358"/>
      <c r="AD4" s="357"/>
      <c r="AE4" s="357"/>
      <c r="AF4" s="137"/>
      <c r="AG4" s="137"/>
      <c r="AH4" s="137"/>
      <c r="AI4" s="137"/>
      <c r="AJ4" s="137"/>
      <c r="AK4" s="137"/>
    </row>
    <row r="5" spans="1:37" ht="18" customHeight="1">
      <c r="A5" s="89" t="s">
        <v>130</v>
      </c>
      <c r="B5" s="89"/>
      <c r="C5" s="378">
        <f>'基本データ入力'!$D$13</f>
        <v>0</v>
      </c>
      <c r="D5" s="379"/>
      <c r="E5" s="92" t="s">
        <v>111</v>
      </c>
      <c r="F5" s="92"/>
      <c r="G5" s="383">
        <f>'基本データ入力'!$J$13</f>
        <v>0</v>
      </c>
      <c r="H5" s="384"/>
      <c r="I5" s="384"/>
      <c r="J5" s="384"/>
      <c r="K5" s="141"/>
      <c r="L5" s="96"/>
      <c r="M5" s="382"/>
      <c r="N5" s="382"/>
      <c r="O5" s="382"/>
      <c r="P5" s="382"/>
      <c r="Q5" s="347"/>
      <c r="R5" s="347"/>
      <c r="S5" s="97"/>
      <c r="T5" s="385"/>
      <c r="U5" s="385"/>
      <c r="V5" s="385"/>
      <c r="W5" s="385"/>
      <c r="X5" s="385"/>
      <c r="Y5" s="385"/>
      <c r="Z5" s="385"/>
      <c r="AA5" s="385"/>
      <c r="AB5" s="358"/>
      <c r="AC5" s="358"/>
      <c r="AD5" s="357"/>
      <c r="AE5" s="357"/>
      <c r="AF5" s="137"/>
      <c r="AG5" s="137"/>
      <c r="AH5" s="137"/>
      <c r="AI5" s="137"/>
      <c r="AJ5" s="137"/>
      <c r="AK5" s="137"/>
    </row>
    <row r="6" spans="1:37" ht="15" customHeight="1">
      <c r="A6" s="90"/>
      <c r="B6" s="91"/>
      <c r="C6" s="91"/>
      <c r="D6" s="87"/>
      <c r="E6" s="87"/>
      <c r="F6" s="87"/>
      <c r="G6" s="87"/>
      <c r="H6" s="87"/>
      <c r="I6" s="87"/>
      <c r="J6" s="87"/>
      <c r="K6" s="87"/>
      <c r="L6" s="94"/>
      <c r="M6" s="87"/>
      <c r="N6" s="359" t="s">
        <v>131</v>
      </c>
      <c r="O6" s="359"/>
      <c r="P6" s="359"/>
      <c r="Q6" s="359"/>
      <c r="R6" s="359"/>
      <c r="S6" s="387">
        <f>'基本データ入力'!$D$22</f>
        <v>0</v>
      </c>
      <c r="T6" s="387"/>
      <c r="U6" s="387"/>
      <c r="V6" s="387"/>
      <c r="W6" s="387"/>
      <c r="X6" s="387"/>
      <c r="Y6" s="387"/>
      <c r="Z6" s="387"/>
      <c r="AA6" s="387"/>
      <c r="AB6" s="386"/>
      <c r="AC6" s="386"/>
      <c r="AD6" s="386"/>
      <c r="AE6" s="386"/>
      <c r="AF6" s="386"/>
      <c r="AG6" s="386"/>
      <c r="AH6" s="386"/>
      <c r="AI6" s="386"/>
      <c r="AJ6" s="386"/>
      <c r="AK6" s="386"/>
    </row>
    <row r="7" spans="1:37" ht="4.5" customHeight="1" thickBot="1">
      <c r="A7" s="93"/>
      <c r="B7" s="94"/>
      <c r="C7" s="94"/>
      <c r="D7" s="94"/>
      <c r="E7" s="94"/>
      <c r="F7" s="94"/>
      <c r="G7" s="94"/>
      <c r="H7" s="95"/>
      <c r="I7" s="95"/>
      <c r="J7" s="95"/>
      <c r="K7" s="95"/>
      <c r="L7" s="94"/>
      <c r="M7" s="93"/>
      <c r="N7" s="95"/>
      <c r="O7" s="93"/>
      <c r="P7" s="95"/>
      <c r="Q7" s="93"/>
      <c r="R7" s="95"/>
      <c r="S7" s="93"/>
      <c r="T7" s="95"/>
      <c r="U7" s="93"/>
      <c r="V7" s="95"/>
      <c r="W7" s="93"/>
      <c r="X7" s="95"/>
      <c r="Y7" s="95"/>
      <c r="Z7" s="93"/>
      <c r="AA7" s="93"/>
      <c r="AC7" s="93"/>
      <c r="AD7" s="93"/>
      <c r="AE7" s="90"/>
      <c r="AF7" s="90"/>
      <c r="AG7" s="90"/>
      <c r="AH7" s="90"/>
      <c r="AI7" s="90"/>
      <c r="AJ7" s="90"/>
      <c r="AK7" s="90"/>
    </row>
    <row r="8" spans="1:38" ht="11.25" customHeight="1">
      <c r="A8" s="397"/>
      <c r="B8" s="399" t="s">
        <v>42</v>
      </c>
      <c r="C8" s="400"/>
      <c r="D8" s="392" t="s">
        <v>43</v>
      </c>
      <c r="E8" s="392" t="s">
        <v>3</v>
      </c>
      <c r="F8" s="403" t="s">
        <v>134</v>
      </c>
      <c r="G8" s="388" t="s">
        <v>2</v>
      </c>
      <c r="H8" s="392" t="s">
        <v>44</v>
      </c>
      <c r="I8" s="392"/>
      <c r="J8" s="392"/>
      <c r="K8" s="406" t="s">
        <v>140</v>
      </c>
      <c r="L8" s="407"/>
      <c r="M8" s="395" t="s">
        <v>52</v>
      </c>
      <c r="N8" s="392"/>
      <c r="O8" s="392"/>
      <c r="P8" s="392"/>
      <c r="Q8" s="392"/>
      <c r="R8" s="396"/>
      <c r="S8" s="395" t="s">
        <v>53</v>
      </c>
      <c r="T8" s="392"/>
      <c r="U8" s="392"/>
      <c r="V8" s="392"/>
      <c r="W8" s="392"/>
      <c r="X8" s="396"/>
      <c r="Y8" s="43"/>
      <c r="Z8" s="45"/>
      <c r="AA8" s="45"/>
      <c r="AC8" s="351" t="s">
        <v>54</v>
      </c>
      <c r="AD8" s="352"/>
      <c r="AE8" s="352"/>
      <c r="AF8" s="352"/>
      <c r="AG8" s="352"/>
      <c r="AH8" s="352"/>
      <c r="AI8" s="352"/>
      <c r="AJ8" s="352"/>
      <c r="AK8" s="352"/>
      <c r="AL8" s="353"/>
    </row>
    <row r="9" spans="1:38" ht="11.25" customHeight="1" thickBot="1">
      <c r="A9" s="398"/>
      <c r="B9" s="401"/>
      <c r="C9" s="402"/>
      <c r="D9" s="390"/>
      <c r="E9" s="390"/>
      <c r="F9" s="404"/>
      <c r="G9" s="389"/>
      <c r="H9" s="58" t="s">
        <v>12</v>
      </c>
      <c r="I9" s="59" t="s">
        <v>45</v>
      </c>
      <c r="J9" s="60" t="s">
        <v>13</v>
      </c>
      <c r="K9" s="61" t="s">
        <v>14</v>
      </c>
      <c r="L9" s="61" t="s">
        <v>141</v>
      </c>
      <c r="M9" s="62" t="s">
        <v>50</v>
      </c>
      <c r="N9" s="390" t="s">
        <v>48</v>
      </c>
      <c r="O9" s="390"/>
      <c r="P9" s="390"/>
      <c r="Q9" s="390"/>
      <c r="R9" s="391"/>
      <c r="S9" s="62" t="s">
        <v>51</v>
      </c>
      <c r="T9" s="390" t="s">
        <v>49</v>
      </c>
      <c r="U9" s="390"/>
      <c r="V9" s="390"/>
      <c r="W9" s="390"/>
      <c r="X9" s="391"/>
      <c r="Y9" s="43"/>
      <c r="Z9" s="45"/>
      <c r="AA9" s="45"/>
      <c r="AC9" s="354"/>
      <c r="AD9" s="355"/>
      <c r="AE9" s="355"/>
      <c r="AF9" s="355"/>
      <c r="AG9" s="355"/>
      <c r="AH9" s="355"/>
      <c r="AI9" s="355"/>
      <c r="AJ9" s="355"/>
      <c r="AK9" s="355"/>
      <c r="AL9" s="356"/>
    </row>
    <row r="10" spans="1:38" ht="21.75" customHeight="1">
      <c r="A10" s="40">
        <v>1</v>
      </c>
      <c r="B10" s="393">
        <f>'個人種目エントリー'!D7</f>
        <v>0</v>
      </c>
      <c r="C10" s="394"/>
      <c r="D10" s="77">
        <f>'個人種目エントリー'!E7</f>
        <v>0</v>
      </c>
      <c r="E10" s="32">
        <f>'個人種目エントリー'!C7</f>
        <v>0</v>
      </c>
      <c r="F10" s="33">
        <f>'個人種目エントリー'!I7</f>
        <v>0</v>
      </c>
      <c r="G10" s="33">
        <f>'個人種目エントリー'!J7</f>
        <v>0</v>
      </c>
      <c r="H10" s="34">
        <f>IF('個人種目エントリー'!D7="","",ASC('個人種目エントリー'!F7))</f>
      </c>
      <c r="I10" s="35">
        <f>IF('個人種目エントリー'!D7="","",ASC('個人種目エントリー'!G7))</f>
      </c>
      <c r="J10" s="29">
        <f>IF('個人種目エントリー'!D7="","",ASC('個人種目エントリー'!H7))</f>
      </c>
      <c r="K10" s="148">
        <f>IF('個人種目エントリー'!D7="","",ASC('個人種目エントリー'!K7))</f>
      </c>
      <c r="L10" s="118">
        <f>IF('個人種目エントリー'!D7="","",ASC('個人種目エントリー'!L7))</f>
      </c>
      <c r="M10" s="50">
        <f>IF('個人種目エントリー'!D7="","",'個人種目エントリー'!Q7)</f>
      </c>
      <c r="N10" s="36">
        <f>IF('個人種目エントリー'!$D7=" "," ",'個人種目エントリー'!R7)</f>
        <v>0</v>
      </c>
      <c r="O10" s="37" t="s">
        <v>46</v>
      </c>
      <c r="P10" s="35">
        <f>IF('個人種目エントリー'!$D7=" "," ",'個人種目エントリー'!S7)</f>
        <v>0</v>
      </c>
      <c r="Q10" s="37" t="s">
        <v>47</v>
      </c>
      <c r="R10" s="39">
        <f>IF('個人種目エントリー'!$D7=" "," ",'個人種目エントリー'!T7)</f>
        <v>0</v>
      </c>
      <c r="S10" s="50">
        <f>IF('個人種目エントリー'!D7="","",'個人種目エントリー'!W7)</f>
      </c>
      <c r="T10" s="23">
        <f>IF('個人種目エントリー'!$D7=" "," ",'個人種目エントリー'!X7)</f>
        <v>0</v>
      </c>
      <c r="U10" s="38" t="s">
        <v>46</v>
      </c>
      <c r="V10" s="35">
        <f>IF('個人種目エントリー'!$D7=" "," ",'個人種目エントリー'!Y7)</f>
        <v>0</v>
      </c>
      <c r="W10" s="38" t="s">
        <v>47</v>
      </c>
      <c r="X10" s="39">
        <f>IF('個人種目エントリー'!$D7=" "," ",'個人種目エントリー'!Z7)</f>
        <v>0</v>
      </c>
      <c r="Y10" s="44">
        <f>IF(E10="男子",1,IF(E10="女子",2,""))</f>
      </c>
      <c r="Z10" s="45">
        <f>M10&amp;Y10</f>
      </c>
      <c r="AA10" s="45">
        <f>S10&amp;Y10</f>
      </c>
      <c r="AC10" s="320" t="s">
        <v>135</v>
      </c>
      <c r="AD10" s="321"/>
      <c r="AE10" s="321"/>
      <c r="AF10" s="160" t="s">
        <v>136</v>
      </c>
      <c r="AG10" s="160" t="s">
        <v>1</v>
      </c>
      <c r="AH10" s="321" t="s">
        <v>137</v>
      </c>
      <c r="AI10" s="321"/>
      <c r="AJ10" s="321"/>
      <c r="AK10" s="321"/>
      <c r="AL10" s="161" t="s">
        <v>138</v>
      </c>
    </row>
    <row r="11" spans="1:38" ht="21.75" customHeight="1">
      <c r="A11" s="41">
        <v>2</v>
      </c>
      <c r="B11" s="344">
        <f>'個人種目エントリー'!D8</f>
        <v>0</v>
      </c>
      <c r="C11" s="345"/>
      <c r="D11" s="78">
        <f>'個人種目エントリー'!E8</f>
        <v>0</v>
      </c>
      <c r="E11" s="32">
        <f>'個人種目エントリー'!C8</f>
        <v>0</v>
      </c>
      <c r="F11" s="30">
        <f>'個人種目エントリー'!I8</f>
        <v>0</v>
      </c>
      <c r="G11" s="27">
        <f>'個人種目エントリー'!J8</f>
        <v>0</v>
      </c>
      <c r="H11" s="34">
        <f>IF('個人種目エントリー'!D8="","",ASC('個人種目エントリー'!F8))</f>
      </c>
      <c r="I11" s="24">
        <f>IF('個人種目エントリー'!D8="","",ASC('個人種目エントリー'!G8))</f>
      </c>
      <c r="J11" s="29">
        <f>IF('個人種目エントリー'!D8="","",ASC('個人種目エントリー'!H8))</f>
      </c>
      <c r="K11" s="148">
        <f>IF('個人種目エントリー'!D8="","",ASC('個人種目エントリー'!K8))</f>
      </c>
      <c r="L11" s="118">
        <f>IF('個人種目エントリー'!D8="","",ASC('個人種目エントリー'!L8))</f>
      </c>
      <c r="M11" s="50">
        <f>IF('個人種目エントリー'!D8="","",'個人種目エントリー'!Q8)</f>
      </c>
      <c r="N11" s="36">
        <f>IF('個人種目エントリー'!$D8=" "," ",'個人種目エントリー'!R8)</f>
        <v>0</v>
      </c>
      <c r="O11" s="37" t="s">
        <v>46</v>
      </c>
      <c r="P11" s="35">
        <f>IF('個人種目エントリー'!$D8=" "," ",'個人種目エントリー'!S8)</f>
        <v>0</v>
      </c>
      <c r="Q11" s="37" t="s">
        <v>47</v>
      </c>
      <c r="R11" s="39">
        <f>IF('個人種目エントリー'!$D8=" "," ",'個人種目エントリー'!T8)</f>
        <v>0</v>
      </c>
      <c r="S11" s="50">
        <f>IF('個人種目エントリー'!D8="","",'個人種目エントリー'!W8)</f>
      </c>
      <c r="T11" s="23">
        <f>IF('個人種目エントリー'!$D8=" "," ",'個人種目エントリー'!X8)</f>
        <v>0</v>
      </c>
      <c r="U11" s="38" t="s">
        <v>46</v>
      </c>
      <c r="V11" s="35">
        <f>IF('個人種目エントリー'!$D8=" "," ",'個人種目エントリー'!Y8)</f>
        <v>0</v>
      </c>
      <c r="W11" s="38" t="s">
        <v>47</v>
      </c>
      <c r="X11" s="39">
        <f>IF('個人種目エントリー'!$D8=" "," ",'個人種目エントリー'!Z8)</f>
        <v>0</v>
      </c>
      <c r="Y11" s="44">
        <f>IF(E11="男子",1,IF(E11="女子",2,""))</f>
      </c>
      <c r="Z11" s="45">
        <f>M11&amp;Y11</f>
      </c>
      <c r="AA11" s="45">
        <f>S11&amp;Y11</f>
      </c>
      <c r="AB11" s="237">
        <f>IF(AC11="","",1)</f>
      </c>
      <c r="AC11" s="319">
        <f>IF(リレーエントリー!B9="","",リレーエントリー!C9)</f>
      </c>
      <c r="AD11" s="319"/>
      <c r="AE11" s="319"/>
      <c r="AF11" s="138">
        <f>IF(リレーエントリー!B9="","",LEFT(リレーエントリー!D9,1))</f>
      </c>
      <c r="AG11" s="138">
        <f>IF(リレーエントリー!B9="","",リレーエントリー!E9)</f>
      </c>
      <c r="AH11" s="405">
        <f>IF(リレーエントリー!B9="","",リレーエントリー!F9&amp;"分"&amp;リレーエントリー!G9&amp;"秒"&amp;リレーエントリー!H9)</f>
      </c>
      <c r="AI11" s="405"/>
      <c r="AJ11" s="405"/>
      <c r="AK11" s="405"/>
      <c r="AL11" s="46">
        <f>IF(リレーエントリー!B9="","",リレーエントリー!I9)</f>
      </c>
    </row>
    <row r="12" spans="1:38" ht="21.75" customHeight="1">
      <c r="A12" s="41">
        <v>3</v>
      </c>
      <c r="B12" s="344">
        <f>'個人種目エントリー'!D9</f>
        <v>0</v>
      </c>
      <c r="C12" s="345"/>
      <c r="D12" s="78">
        <f>'個人種目エントリー'!E9</f>
        <v>0</v>
      </c>
      <c r="E12" s="32">
        <f>'個人種目エントリー'!C9</f>
        <v>0</v>
      </c>
      <c r="F12" s="30">
        <f>'個人種目エントリー'!I9</f>
        <v>0</v>
      </c>
      <c r="G12" s="27">
        <f>'個人種目エントリー'!J9</f>
        <v>0</v>
      </c>
      <c r="H12" s="34">
        <f>IF('個人種目エントリー'!D9="","",ASC('個人種目エントリー'!F9))</f>
      </c>
      <c r="I12" s="24">
        <f>IF('個人種目エントリー'!D9="","",ASC('個人種目エントリー'!G9))</f>
      </c>
      <c r="J12" s="29">
        <f>IF('個人種目エントリー'!D9="","",ASC('個人種目エントリー'!H9))</f>
      </c>
      <c r="K12" s="148">
        <f>IF('個人種目エントリー'!D9="","",ASC('個人種目エントリー'!K9))</f>
      </c>
      <c r="L12" s="118">
        <f>IF('個人種目エントリー'!D9="","",ASC('個人種目エントリー'!L9))</f>
      </c>
      <c r="M12" s="50">
        <f>IF('個人種目エントリー'!D9="","",'個人種目エントリー'!Q9)</f>
      </c>
      <c r="N12" s="36">
        <f>IF('個人種目エントリー'!$D9=" "," ",'個人種目エントリー'!R9)</f>
        <v>0</v>
      </c>
      <c r="O12" s="37" t="s">
        <v>46</v>
      </c>
      <c r="P12" s="35">
        <f>IF('個人種目エントリー'!$D9=" "," ",'個人種目エントリー'!S9)</f>
        <v>0</v>
      </c>
      <c r="Q12" s="37" t="s">
        <v>47</v>
      </c>
      <c r="R12" s="39">
        <f>IF('個人種目エントリー'!$D9=" "," ",'個人種目エントリー'!T9)</f>
        <v>0</v>
      </c>
      <c r="S12" s="50">
        <f>IF('個人種目エントリー'!D9="","",'個人種目エントリー'!W9)</f>
      </c>
      <c r="T12" s="23">
        <f>IF('個人種目エントリー'!$D9=" "," ",'個人種目エントリー'!X9)</f>
        <v>0</v>
      </c>
      <c r="U12" s="38" t="s">
        <v>46</v>
      </c>
      <c r="V12" s="35">
        <f>IF('個人種目エントリー'!$D9=" "," ",'個人種目エントリー'!Y9)</f>
        <v>0</v>
      </c>
      <c r="W12" s="38" t="s">
        <v>47</v>
      </c>
      <c r="X12" s="39">
        <f>IF('個人種目エントリー'!$D9=" "," ",'個人種目エントリー'!Z9)</f>
        <v>0</v>
      </c>
      <c r="Y12" s="44">
        <f>IF(E12="男子",1,IF(E12="女子",2,""))</f>
      </c>
      <c r="Z12" s="45">
        <f>M12&amp;Y12</f>
      </c>
      <c r="AA12" s="45">
        <f>S12&amp;Y12</f>
      </c>
      <c r="AC12" s="152"/>
      <c r="AD12" s="45"/>
      <c r="AE12" s="45"/>
      <c r="AF12" s="45"/>
      <c r="AG12" s="45" t="s">
        <v>213</v>
      </c>
      <c r="AH12" s="329">
        <f>リレーエントリー!O9</f>
      </c>
      <c r="AI12" s="329"/>
      <c r="AJ12" s="329"/>
      <c r="AK12" s="329"/>
      <c r="AL12" s="153">
        <f>リレーエントリー!P9</f>
      </c>
    </row>
    <row r="13" spans="1:38" ht="21.75" customHeight="1">
      <c r="A13" s="41">
        <v>4</v>
      </c>
      <c r="B13" s="344">
        <f>'個人種目エントリー'!D10</f>
        <v>0</v>
      </c>
      <c r="C13" s="345"/>
      <c r="D13" s="78">
        <f>'個人種目エントリー'!E10</f>
        <v>0</v>
      </c>
      <c r="E13" s="32">
        <f>'個人種目エントリー'!C10</f>
        <v>0</v>
      </c>
      <c r="F13" s="30">
        <f>'個人種目エントリー'!I10</f>
        <v>0</v>
      </c>
      <c r="G13" s="27">
        <f>'個人種目エントリー'!J10</f>
        <v>0</v>
      </c>
      <c r="H13" s="34">
        <f>IF('個人種目エントリー'!D10="","",ASC('個人種目エントリー'!F10))</f>
      </c>
      <c r="I13" s="24">
        <f>IF('個人種目エントリー'!D10="","",ASC('個人種目エントリー'!G10))</f>
      </c>
      <c r="J13" s="29">
        <f>IF('個人種目エントリー'!D10="","",ASC('個人種目エントリー'!H10))</f>
      </c>
      <c r="K13" s="148">
        <f>IF('個人種目エントリー'!D10="","",ASC('個人種目エントリー'!K10))</f>
      </c>
      <c r="L13" s="118">
        <f>IF('個人種目エントリー'!D10="","",ASC('個人種目エントリー'!L10))</f>
      </c>
      <c r="M13" s="50">
        <f>IF('個人種目エントリー'!D10="","",'個人種目エントリー'!Q10)</f>
      </c>
      <c r="N13" s="36">
        <f>IF('個人種目エントリー'!$D10=" "," ",'個人種目エントリー'!R10)</f>
        <v>0</v>
      </c>
      <c r="O13" s="37" t="s">
        <v>46</v>
      </c>
      <c r="P13" s="35">
        <f>IF('個人種目エントリー'!$D10=" "," ",'個人種目エントリー'!S10)</f>
        <v>0</v>
      </c>
      <c r="Q13" s="37" t="s">
        <v>47</v>
      </c>
      <c r="R13" s="39">
        <f>IF('個人種目エントリー'!$D10=" "," ",'個人種目エントリー'!T10)</f>
        <v>0</v>
      </c>
      <c r="S13" s="50">
        <f>IF('個人種目エントリー'!D10="","",'個人種目エントリー'!W10)</f>
      </c>
      <c r="T13" s="23">
        <f>IF('個人種目エントリー'!$D10=" "," ",'個人種目エントリー'!X10)</f>
        <v>0</v>
      </c>
      <c r="U13" s="38" t="s">
        <v>46</v>
      </c>
      <c r="V13" s="35">
        <f>IF('個人種目エントリー'!$D10=" "," ",'個人種目エントリー'!Y10)</f>
        <v>0</v>
      </c>
      <c r="W13" s="38" t="s">
        <v>47</v>
      </c>
      <c r="X13" s="39">
        <f>IF('個人種目エントリー'!$D10=" "," ",'個人種目エントリー'!Z10)</f>
        <v>0</v>
      </c>
      <c r="Y13" s="44">
        <f>IF(E13="男子",1,IF(E13="女子",2,""))</f>
      </c>
      <c r="Z13" s="45">
        <f>M13&amp;Y13</f>
      </c>
      <c r="AA13" s="45">
        <f>S13&amp;Y13</f>
      </c>
      <c r="AC13" s="152"/>
      <c r="AD13" s="45"/>
      <c r="AE13" s="45"/>
      <c r="AF13" s="45"/>
      <c r="AG13" s="45" t="s">
        <v>214</v>
      </c>
      <c r="AH13" s="330">
        <f>リレーエントリー!R9</f>
      </c>
      <c r="AI13" s="330"/>
      <c r="AJ13" s="330"/>
      <c r="AK13" s="330"/>
      <c r="AL13" s="153">
        <f>リレーエントリー!S9</f>
      </c>
    </row>
    <row r="14" spans="1:38" ht="21.75" customHeight="1">
      <c r="A14" s="41">
        <v>5</v>
      </c>
      <c r="B14" s="344">
        <f>'個人種目エントリー'!D11</f>
        <v>0</v>
      </c>
      <c r="C14" s="345"/>
      <c r="D14" s="78">
        <f>'個人種目エントリー'!E11</f>
        <v>0</v>
      </c>
      <c r="E14" s="32">
        <f>'個人種目エントリー'!C11</f>
        <v>0</v>
      </c>
      <c r="F14" s="30">
        <f>'個人種目エントリー'!I11</f>
        <v>0</v>
      </c>
      <c r="G14" s="27">
        <f>'個人種目エントリー'!J11</f>
        <v>0</v>
      </c>
      <c r="H14" s="34">
        <f>IF('個人種目エントリー'!D11="","",ASC('個人種目エントリー'!F11))</f>
      </c>
      <c r="I14" s="24">
        <f>IF('個人種目エントリー'!D11="","",ASC('個人種目エントリー'!G11))</f>
      </c>
      <c r="J14" s="29">
        <f>IF('個人種目エントリー'!D11="","",ASC('個人種目エントリー'!H11))</f>
      </c>
      <c r="K14" s="148">
        <f>IF('個人種目エントリー'!D11="","",ASC('個人種目エントリー'!K11))</f>
      </c>
      <c r="L14" s="118">
        <f>IF('個人種目エントリー'!D11="","",ASC('個人種目エントリー'!L11))</f>
      </c>
      <c r="M14" s="50">
        <f>IF('個人種目エントリー'!D11="","",'個人種目エントリー'!Q11)</f>
      </c>
      <c r="N14" s="36">
        <f>IF('個人種目エントリー'!$D11=" "," ",'個人種目エントリー'!R11)</f>
        <v>0</v>
      </c>
      <c r="O14" s="37" t="s">
        <v>46</v>
      </c>
      <c r="P14" s="35">
        <f>IF('個人種目エントリー'!$D11=" "," ",'個人種目エントリー'!S11)</f>
        <v>0</v>
      </c>
      <c r="Q14" s="37" t="s">
        <v>47</v>
      </c>
      <c r="R14" s="39">
        <f>IF('個人種目エントリー'!$D11=" "," ",'個人種目エントリー'!T11)</f>
        <v>0</v>
      </c>
      <c r="S14" s="50">
        <f>IF('個人種目エントリー'!D11="","",'個人種目エントリー'!W11)</f>
      </c>
      <c r="T14" s="23">
        <f>IF('個人種目エントリー'!$D11=" "," ",'個人種目エントリー'!X11)</f>
        <v>0</v>
      </c>
      <c r="U14" s="38" t="s">
        <v>46</v>
      </c>
      <c r="V14" s="35">
        <f>IF('個人種目エントリー'!$D11=" "," ",'個人種目エントリー'!Y11)</f>
        <v>0</v>
      </c>
      <c r="W14" s="38" t="s">
        <v>47</v>
      </c>
      <c r="X14" s="39">
        <f>IF('個人種目エントリー'!$D11=" "," ",'個人種目エントリー'!Z11)</f>
        <v>0</v>
      </c>
      <c r="Y14" s="44">
        <f>IF(E14="男子",1,IF(E14="女子",2,""))</f>
      </c>
      <c r="Z14" s="45">
        <f>M14&amp;Y14</f>
      </c>
      <c r="AA14" s="45">
        <f>S14&amp;Y14</f>
      </c>
      <c r="AC14" s="152"/>
      <c r="AD14" s="45"/>
      <c r="AE14" s="45"/>
      <c r="AF14" s="45"/>
      <c r="AG14" s="45" t="s">
        <v>215</v>
      </c>
      <c r="AH14" s="330">
        <f>リレーエントリー!U9</f>
      </c>
      <c r="AI14" s="330"/>
      <c r="AJ14" s="330"/>
      <c r="AK14" s="330"/>
      <c r="AL14" s="153">
        <f>リレーエントリー!V9</f>
      </c>
    </row>
    <row r="15" spans="1:38" ht="21.75" customHeight="1">
      <c r="A15" s="41">
        <v>6</v>
      </c>
      <c r="B15" s="344">
        <f>'個人種目エントリー'!D12</f>
        <v>0</v>
      </c>
      <c r="C15" s="345"/>
      <c r="D15" s="78">
        <f>'個人種目エントリー'!E12</f>
        <v>0</v>
      </c>
      <c r="E15" s="32">
        <f>'個人種目エントリー'!C12</f>
        <v>0</v>
      </c>
      <c r="F15" s="30">
        <f>'個人種目エントリー'!I12</f>
        <v>0</v>
      </c>
      <c r="G15" s="27">
        <f>'個人種目エントリー'!J12</f>
        <v>0</v>
      </c>
      <c r="H15" s="34">
        <f>IF('個人種目エントリー'!D12="","",ASC('個人種目エントリー'!F12))</f>
      </c>
      <c r="I15" s="24">
        <f>IF('個人種目エントリー'!D12="","",ASC('個人種目エントリー'!G12))</f>
      </c>
      <c r="J15" s="29">
        <f>IF('個人種目エントリー'!D12="","",ASC('個人種目エントリー'!H12))</f>
      </c>
      <c r="K15" s="148">
        <f>IF('個人種目エントリー'!D12="","",ASC('個人種目エントリー'!K12))</f>
      </c>
      <c r="L15" s="118">
        <f>IF('個人種目エントリー'!D12="","",ASC('個人種目エントリー'!L12))</f>
      </c>
      <c r="M15" s="50">
        <f>IF('個人種目エントリー'!D12="","",'個人種目エントリー'!Q12)</f>
      </c>
      <c r="N15" s="36">
        <f>IF('個人種目エントリー'!$D12=" "," ",'個人種目エントリー'!R12)</f>
        <v>0</v>
      </c>
      <c r="O15" s="37" t="s">
        <v>46</v>
      </c>
      <c r="P15" s="35">
        <f>IF('個人種目エントリー'!$D12=" "," ",'個人種目エントリー'!S12)</f>
        <v>0</v>
      </c>
      <c r="Q15" s="37" t="s">
        <v>47</v>
      </c>
      <c r="R15" s="39">
        <f>IF('個人種目エントリー'!$D12=" "," ",'個人種目エントリー'!T12)</f>
        <v>0</v>
      </c>
      <c r="S15" s="50">
        <f>IF('個人種目エントリー'!D12="","",'個人種目エントリー'!W12)</f>
      </c>
      <c r="T15" s="23">
        <f>IF('個人種目エントリー'!$D12=" "," ",'個人種目エントリー'!X12)</f>
        <v>0</v>
      </c>
      <c r="U15" s="38" t="s">
        <v>46</v>
      </c>
      <c r="V15" s="35">
        <f>IF('個人種目エントリー'!$D12=" "," ",'個人種目エントリー'!Y12)</f>
        <v>0</v>
      </c>
      <c r="W15" s="38" t="s">
        <v>47</v>
      </c>
      <c r="X15" s="39">
        <f>IF('個人種目エントリー'!$D12=" "," ",'個人種目エントリー'!Z12)</f>
        <v>0</v>
      </c>
      <c r="Y15" s="44">
        <f aca="true" t="shared" si="0" ref="Y15:Y30">IF(E15="男子",1,IF(E15="女子",2,""))</f>
      </c>
      <c r="Z15" s="45">
        <f aca="true" t="shared" si="1" ref="Z15:Z30">M15&amp;Y15</f>
      </c>
      <c r="AA15" s="45">
        <f aca="true" t="shared" si="2" ref="AA15:AA30">S15&amp;Y15</f>
      </c>
      <c r="AC15" s="154"/>
      <c r="AD15" s="155"/>
      <c r="AE15" s="155"/>
      <c r="AF15" s="155"/>
      <c r="AG15" s="155" t="s">
        <v>216</v>
      </c>
      <c r="AH15" s="316">
        <f>リレーエントリー!X9</f>
      </c>
      <c r="AI15" s="316"/>
      <c r="AJ15" s="316"/>
      <c r="AK15" s="316"/>
      <c r="AL15" s="156">
        <f>リレーエントリー!Y9</f>
      </c>
    </row>
    <row r="16" spans="1:27" ht="21.75" customHeight="1">
      <c r="A16" s="41">
        <v>7</v>
      </c>
      <c r="B16" s="344">
        <f>'個人種目エントリー'!D13</f>
        <v>0</v>
      </c>
      <c r="C16" s="345"/>
      <c r="D16" s="78">
        <f>'個人種目エントリー'!E13</f>
        <v>0</v>
      </c>
      <c r="E16" s="32">
        <f>'個人種目エントリー'!C13</f>
        <v>0</v>
      </c>
      <c r="F16" s="30">
        <f>'個人種目エントリー'!I13</f>
        <v>0</v>
      </c>
      <c r="G16" s="27">
        <f>'個人種目エントリー'!J13</f>
        <v>0</v>
      </c>
      <c r="H16" s="34">
        <f>IF('個人種目エントリー'!D13="","",ASC('個人種目エントリー'!F13))</f>
      </c>
      <c r="I16" s="24">
        <f>IF('個人種目エントリー'!D13="","",ASC('個人種目エントリー'!G13))</f>
      </c>
      <c r="J16" s="29">
        <f>IF('個人種目エントリー'!D13="","",ASC('個人種目エントリー'!H13))</f>
      </c>
      <c r="K16" s="148">
        <f>IF('個人種目エントリー'!D13="","",ASC('個人種目エントリー'!K13))</f>
      </c>
      <c r="L16" s="118">
        <f>IF('個人種目エントリー'!D13="","",ASC('個人種目エントリー'!L13))</f>
      </c>
      <c r="M16" s="50">
        <f>IF('個人種目エントリー'!D13="","",'個人種目エントリー'!Q13)</f>
      </c>
      <c r="N16" s="36">
        <f>IF('個人種目エントリー'!$D13=" "," ",'個人種目エントリー'!R13)</f>
        <v>0</v>
      </c>
      <c r="O16" s="37" t="s">
        <v>46</v>
      </c>
      <c r="P16" s="35">
        <f>IF('個人種目エントリー'!$D13=" "," ",'個人種目エントリー'!S13)</f>
        <v>0</v>
      </c>
      <c r="Q16" s="37" t="s">
        <v>47</v>
      </c>
      <c r="R16" s="39">
        <f>IF('個人種目エントリー'!$D13=" "," ",'個人種目エントリー'!T13)</f>
        <v>0</v>
      </c>
      <c r="S16" s="50">
        <f>IF('個人種目エントリー'!D13="","",'個人種目エントリー'!W13)</f>
      </c>
      <c r="T16" s="23">
        <f>IF('個人種目エントリー'!$D13=" "," ",'個人種目エントリー'!X13)</f>
        <v>0</v>
      </c>
      <c r="U16" s="38" t="s">
        <v>46</v>
      </c>
      <c r="V16" s="35">
        <f>IF('個人種目エントリー'!$D13=" "," ",'個人種目エントリー'!Y13)</f>
        <v>0</v>
      </c>
      <c r="W16" s="38" t="s">
        <v>47</v>
      </c>
      <c r="X16" s="39">
        <f>IF('個人種目エントリー'!$D13=" "," ",'個人種目エントリー'!Z13)</f>
        <v>0</v>
      </c>
      <c r="Y16" s="44">
        <f t="shared" si="0"/>
      </c>
      <c r="Z16" s="45">
        <f t="shared" si="1"/>
      </c>
      <c r="AA16" s="45">
        <f t="shared" si="2"/>
      </c>
    </row>
    <row r="17" spans="1:38" ht="21.75" customHeight="1">
      <c r="A17" s="41">
        <v>8</v>
      </c>
      <c r="B17" s="344">
        <f>'個人種目エントリー'!D14</f>
        <v>0</v>
      </c>
      <c r="C17" s="345"/>
      <c r="D17" s="78">
        <f>'個人種目エントリー'!E14</f>
        <v>0</v>
      </c>
      <c r="E17" s="32">
        <f>'個人種目エントリー'!C14</f>
        <v>0</v>
      </c>
      <c r="F17" s="30">
        <f>'個人種目エントリー'!I14</f>
        <v>0</v>
      </c>
      <c r="G17" s="27">
        <f>'個人種目エントリー'!J14</f>
        <v>0</v>
      </c>
      <c r="H17" s="34">
        <f>IF('個人種目エントリー'!D14="","",ASC('個人種目エントリー'!F14))</f>
      </c>
      <c r="I17" s="24">
        <f>IF('個人種目エントリー'!D14="","",ASC('個人種目エントリー'!G14))</f>
      </c>
      <c r="J17" s="29">
        <f>IF('個人種目エントリー'!D14="","",ASC('個人種目エントリー'!H14))</f>
      </c>
      <c r="K17" s="148">
        <f>IF('個人種目エントリー'!D14="","",ASC('個人種目エントリー'!K14))</f>
      </c>
      <c r="L17" s="118">
        <f>IF('個人種目エントリー'!D14="","",ASC('個人種目エントリー'!L14))</f>
      </c>
      <c r="M17" s="50">
        <f>IF('個人種目エントリー'!D14="","",'個人種目エントリー'!Q14)</f>
      </c>
      <c r="N17" s="36">
        <f>IF('個人種目エントリー'!$D14=" "," ",'個人種目エントリー'!R14)</f>
        <v>0</v>
      </c>
      <c r="O17" s="37" t="s">
        <v>46</v>
      </c>
      <c r="P17" s="35">
        <f>IF('個人種目エントリー'!$D14=" "," ",'個人種目エントリー'!S14)</f>
        <v>0</v>
      </c>
      <c r="Q17" s="37" t="s">
        <v>47</v>
      </c>
      <c r="R17" s="39">
        <f>IF('個人種目エントリー'!$D14=" "," ",'個人種目エントリー'!T14)</f>
        <v>0</v>
      </c>
      <c r="S17" s="50">
        <f>IF('個人種目エントリー'!D14="","",'個人種目エントリー'!W14)</f>
      </c>
      <c r="T17" s="23">
        <f>IF('個人種目エントリー'!$D14=" "," ",'個人種目エントリー'!X14)</f>
        <v>0</v>
      </c>
      <c r="U17" s="38" t="s">
        <v>46</v>
      </c>
      <c r="V17" s="35">
        <f>IF('個人種目エントリー'!$D14=" "," ",'個人種目エントリー'!Y14)</f>
        <v>0</v>
      </c>
      <c r="W17" s="38" t="s">
        <v>47</v>
      </c>
      <c r="X17" s="39">
        <f>IF('個人種目エントリー'!$D14=" "," ",'個人種目エントリー'!Z14)</f>
        <v>0</v>
      </c>
      <c r="Y17" s="44">
        <f t="shared" si="0"/>
      </c>
      <c r="Z17" s="45">
        <f t="shared" si="1"/>
      </c>
      <c r="AA17" s="45">
        <f t="shared" si="2"/>
      </c>
      <c r="AB17" s="237">
        <f>IF(AC17="","",1)</f>
      </c>
      <c r="AC17" s="319">
        <f>IF(リレーエントリー!B10="","",リレーエントリー!C10)</f>
      </c>
      <c r="AD17" s="319"/>
      <c r="AE17" s="319"/>
      <c r="AF17" s="138">
        <f>IF(リレーエントリー!B10="","",LEFT(リレーエントリー!D10,1))</f>
      </c>
      <c r="AG17" s="138">
        <f>IF(リレーエントリー!B10="","",リレーエントリー!E10)</f>
      </c>
      <c r="AH17" s="405">
        <f>IF(リレーエントリー!B10="","",リレーエントリー!F10&amp;"分"&amp;リレーエントリー!G10&amp;"秒"&amp;リレーエントリー!H10)</f>
      </c>
      <c r="AI17" s="405"/>
      <c r="AJ17" s="405"/>
      <c r="AK17" s="405"/>
      <c r="AL17" s="46">
        <f>IF(リレーエントリー!B10="","",リレーエントリー!I10)</f>
      </c>
    </row>
    <row r="18" spans="1:38" ht="21.75" customHeight="1">
      <c r="A18" s="41">
        <v>9</v>
      </c>
      <c r="B18" s="344">
        <f>'個人種目エントリー'!D15</f>
        <v>0</v>
      </c>
      <c r="C18" s="345"/>
      <c r="D18" s="78">
        <f>'個人種目エントリー'!E15</f>
        <v>0</v>
      </c>
      <c r="E18" s="32">
        <f>'個人種目エントリー'!C15</f>
        <v>0</v>
      </c>
      <c r="F18" s="30">
        <f>'個人種目エントリー'!I15</f>
        <v>0</v>
      </c>
      <c r="G18" s="27">
        <f>'個人種目エントリー'!J15</f>
        <v>0</v>
      </c>
      <c r="H18" s="34">
        <f>IF('個人種目エントリー'!D15="","",ASC('個人種目エントリー'!F15))</f>
      </c>
      <c r="I18" s="24">
        <f>IF('個人種目エントリー'!D15="","",ASC('個人種目エントリー'!G15))</f>
      </c>
      <c r="J18" s="29">
        <f>IF('個人種目エントリー'!D15="","",ASC('個人種目エントリー'!H15))</f>
      </c>
      <c r="K18" s="148">
        <f>IF('個人種目エントリー'!D15="","",ASC('個人種目エントリー'!K15))</f>
      </c>
      <c r="L18" s="118">
        <f>IF('個人種目エントリー'!D15="","",ASC('個人種目エントリー'!L15))</f>
      </c>
      <c r="M18" s="50">
        <f>IF('個人種目エントリー'!D15="","",'個人種目エントリー'!Q15)</f>
      </c>
      <c r="N18" s="36">
        <f>IF('個人種目エントリー'!$D15=" "," ",'個人種目エントリー'!R15)</f>
        <v>0</v>
      </c>
      <c r="O18" s="37" t="s">
        <v>46</v>
      </c>
      <c r="P18" s="35">
        <f>IF('個人種目エントリー'!$D15=" "," ",'個人種目エントリー'!S15)</f>
        <v>0</v>
      </c>
      <c r="Q18" s="37" t="s">
        <v>47</v>
      </c>
      <c r="R18" s="39">
        <f>IF('個人種目エントリー'!$D15=" "," ",'個人種目エントリー'!T15)</f>
        <v>0</v>
      </c>
      <c r="S18" s="50">
        <f>IF('個人種目エントリー'!D15="","",'個人種目エントリー'!W15)</f>
      </c>
      <c r="T18" s="23">
        <f>IF('個人種目エントリー'!$D15=" "," ",'個人種目エントリー'!X15)</f>
        <v>0</v>
      </c>
      <c r="U18" s="38" t="s">
        <v>46</v>
      </c>
      <c r="V18" s="35">
        <f>IF('個人種目エントリー'!$D15=" "," ",'個人種目エントリー'!Y15)</f>
        <v>0</v>
      </c>
      <c r="W18" s="38" t="s">
        <v>47</v>
      </c>
      <c r="X18" s="39">
        <f>IF('個人種目エントリー'!$D15=" "," ",'個人種目エントリー'!Z15)</f>
        <v>0</v>
      </c>
      <c r="Y18" s="44">
        <f t="shared" si="0"/>
      </c>
      <c r="Z18" s="45">
        <f t="shared" si="1"/>
      </c>
      <c r="AA18" s="45">
        <f t="shared" si="2"/>
      </c>
      <c r="AC18" s="152"/>
      <c r="AD18" s="45"/>
      <c r="AE18" s="45"/>
      <c r="AF18" s="45"/>
      <c r="AG18" s="45" t="s">
        <v>213</v>
      </c>
      <c r="AH18" s="329">
        <f>リレーエントリー!O10</f>
      </c>
      <c r="AI18" s="329"/>
      <c r="AJ18" s="329"/>
      <c r="AK18" s="329"/>
      <c r="AL18" s="153">
        <f>リレーエントリー!P10</f>
      </c>
    </row>
    <row r="19" spans="1:38" ht="21.75" customHeight="1">
      <c r="A19" s="41">
        <v>10</v>
      </c>
      <c r="B19" s="344">
        <f>'個人種目エントリー'!D16</f>
        <v>0</v>
      </c>
      <c r="C19" s="345"/>
      <c r="D19" s="78">
        <f>'個人種目エントリー'!E16</f>
        <v>0</v>
      </c>
      <c r="E19" s="32">
        <f>'個人種目エントリー'!C16</f>
        <v>0</v>
      </c>
      <c r="F19" s="30">
        <f>'個人種目エントリー'!I16</f>
        <v>0</v>
      </c>
      <c r="G19" s="27">
        <f>'個人種目エントリー'!J16</f>
        <v>0</v>
      </c>
      <c r="H19" s="34">
        <f>IF('個人種目エントリー'!D16="","",ASC('個人種目エントリー'!F16))</f>
      </c>
      <c r="I19" s="24">
        <f>IF('個人種目エントリー'!D16="","",ASC('個人種目エントリー'!G16))</f>
      </c>
      <c r="J19" s="29">
        <f>IF('個人種目エントリー'!D16="","",ASC('個人種目エントリー'!H16))</f>
      </c>
      <c r="K19" s="148">
        <f>IF('個人種目エントリー'!D16="","",ASC('個人種目エントリー'!K16))</f>
      </c>
      <c r="L19" s="118">
        <f>IF('個人種目エントリー'!D16="","",ASC('個人種目エントリー'!L16))</f>
      </c>
      <c r="M19" s="50">
        <f>IF('個人種目エントリー'!D16="","",'個人種目エントリー'!Q16)</f>
      </c>
      <c r="N19" s="36">
        <f>IF('個人種目エントリー'!$D16=" "," ",'個人種目エントリー'!R16)</f>
        <v>0</v>
      </c>
      <c r="O19" s="37" t="s">
        <v>46</v>
      </c>
      <c r="P19" s="35">
        <f>IF('個人種目エントリー'!$D16=" "," ",'個人種目エントリー'!S16)</f>
        <v>0</v>
      </c>
      <c r="Q19" s="37" t="s">
        <v>47</v>
      </c>
      <c r="R19" s="39">
        <f>IF('個人種目エントリー'!$D16=" "," ",'個人種目エントリー'!T16)</f>
        <v>0</v>
      </c>
      <c r="S19" s="50">
        <f>IF('個人種目エントリー'!D16="","",'個人種目エントリー'!W16)</f>
      </c>
      <c r="T19" s="23">
        <f>IF('個人種目エントリー'!$D16=" "," ",'個人種目エントリー'!X16)</f>
        <v>0</v>
      </c>
      <c r="U19" s="38" t="s">
        <v>46</v>
      </c>
      <c r="V19" s="35">
        <f>IF('個人種目エントリー'!$D16=" "," ",'個人種目エントリー'!Y16)</f>
        <v>0</v>
      </c>
      <c r="W19" s="38" t="s">
        <v>47</v>
      </c>
      <c r="X19" s="39">
        <f>IF('個人種目エントリー'!$D16=" "," ",'個人種目エントリー'!Z16)</f>
        <v>0</v>
      </c>
      <c r="Y19" s="44">
        <f t="shared" si="0"/>
      </c>
      <c r="Z19" s="45">
        <f t="shared" si="1"/>
      </c>
      <c r="AA19" s="45">
        <f t="shared" si="2"/>
      </c>
      <c r="AC19" s="152"/>
      <c r="AD19" s="45"/>
      <c r="AE19" s="45"/>
      <c r="AF19" s="45"/>
      <c r="AG19" s="45" t="s">
        <v>214</v>
      </c>
      <c r="AH19" s="330">
        <f>リレーエントリー!R10</f>
      </c>
      <c r="AI19" s="330"/>
      <c r="AJ19" s="330"/>
      <c r="AK19" s="330"/>
      <c r="AL19" s="153">
        <f>リレーエントリー!S10</f>
      </c>
    </row>
    <row r="20" spans="1:38" ht="21.75" customHeight="1">
      <c r="A20" s="41">
        <v>11</v>
      </c>
      <c r="B20" s="344">
        <f>'個人種目エントリー'!D17</f>
        <v>0</v>
      </c>
      <c r="C20" s="345"/>
      <c r="D20" s="78">
        <f>'個人種目エントリー'!E17</f>
        <v>0</v>
      </c>
      <c r="E20" s="32">
        <f>'個人種目エントリー'!C17</f>
        <v>0</v>
      </c>
      <c r="F20" s="30">
        <f>'個人種目エントリー'!I17</f>
        <v>0</v>
      </c>
      <c r="G20" s="27">
        <f>'個人種目エントリー'!J17</f>
        <v>0</v>
      </c>
      <c r="H20" s="34">
        <f>IF('個人種目エントリー'!D17="","",ASC('個人種目エントリー'!F17))</f>
      </c>
      <c r="I20" s="24">
        <f>IF('個人種目エントリー'!D17="","",ASC('個人種目エントリー'!G17))</f>
      </c>
      <c r="J20" s="29">
        <f>IF('個人種目エントリー'!D17="","",ASC('個人種目エントリー'!H17))</f>
      </c>
      <c r="K20" s="148">
        <f>IF('個人種目エントリー'!D17="","",ASC('個人種目エントリー'!K17))</f>
      </c>
      <c r="L20" s="118">
        <f>IF('個人種目エントリー'!D17="","",ASC('個人種目エントリー'!L17))</f>
      </c>
      <c r="M20" s="50">
        <f>IF('個人種目エントリー'!D17="","",'個人種目エントリー'!Q17)</f>
      </c>
      <c r="N20" s="36">
        <f>IF('個人種目エントリー'!$D17=" "," ",'個人種目エントリー'!R17)</f>
        <v>0</v>
      </c>
      <c r="O20" s="37" t="s">
        <v>46</v>
      </c>
      <c r="P20" s="35">
        <f>IF('個人種目エントリー'!$D17=" "," ",'個人種目エントリー'!S17)</f>
        <v>0</v>
      </c>
      <c r="Q20" s="37" t="s">
        <v>47</v>
      </c>
      <c r="R20" s="39">
        <f>IF('個人種目エントリー'!$D17=" "," ",'個人種目エントリー'!T17)</f>
        <v>0</v>
      </c>
      <c r="S20" s="50">
        <f>IF('個人種目エントリー'!D17="","",'個人種目エントリー'!W17)</f>
      </c>
      <c r="T20" s="23">
        <f>IF('個人種目エントリー'!$D17=" "," ",'個人種目エントリー'!X17)</f>
        <v>0</v>
      </c>
      <c r="U20" s="38" t="s">
        <v>46</v>
      </c>
      <c r="V20" s="35">
        <f>IF('個人種目エントリー'!$D17=" "," ",'個人種目エントリー'!Y17)</f>
        <v>0</v>
      </c>
      <c r="W20" s="38" t="s">
        <v>47</v>
      </c>
      <c r="X20" s="39">
        <f>IF('個人種目エントリー'!$D17=" "," ",'個人種目エントリー'!Z17)</f>
        <v>0</v>
      </c>
      <c r="Y20" s="44">
        <f t="shared" si="0"/>
      </c>
      <c r="Z20" s="45">
        <f t="shared" si="1"/>
      </c>
      <c r="AA20" s="45">
        <f t="shared" si="2"/>
      </c>
      <c r="AC20" s="152"/>
      <c r="AD20" s="45"/>
      <c r="AE20" s="45"/>
      <c r="AF20" s="45"/>
      <c r="AG20" s="45" t="s">
        <v>215</v>
      </c>
      <c r="AH20" s="330">
        <f>リレーエントリー!U10</f>
      </c>
      <c r="AI20" s="330"/>
      <c r="AJ20" s="330"/>
      <c r="AK20" s="330"/>
      <c r="AL20" s="153">
        <f>リレーエントリー!V10</f>
      </c>
    </row>
    <row r="21" spans="1:38" ht="21.75" customHeight="1">
      <c r="A21" s="41">
        <v>12</v>
      </c>
      <c r="B21" s="344">
        <f>'個人種目エントリー'!D18</f>
        <v>0</v>
      </c>
      <c r="C21" s="345"/>
      <c r="D21" s="78">
        <f>'個人種目エントリー'!E18</f>
        <v>0</v>
      </c>
      <c r="E21" s="32">
        <f>'個人種目エントリー'!C18</f>
        <v>0</v>
      </c>
      <c r="F21" s="30">
        <f>'個人種目エントリー'!I18</f>
        <v>0</v>
      </c>
      <c r="G21" s="27">
        <f>'個人種目エントリー'!J18</f>
        <v>0</v>
      </c>
      <c r="H21" s="34">
        <f>IF('個人種目エントリー'!D18="","",ASC('個人種目エントリー'!F18))</f>
      </c>
      <c r="I21" s="24">
        <f>IF('個人種目エントリー'!D18="","",ASC('個人種目エントリー'!G18))</f>
      </c>
      <c r="J21" s="29">
        <f>IF('個人種目エントリー'!D18="","",ASC('個人種目エントリー'!H18))</f>
      </c>
      <c r="K21" s="148">
        <f>IF('個人種目エントリー'!D18="","",ASC('個人種目エントリー'!K18))</f>
      </c>
      <c r="L21" s="118">
        <f>IF('個人種目エントリー'!D18="","",ASC('個人種目エントリー'!L18))</f>
      </c>
      <c r="M21" s="50">
        <f>IF('個人種目エントリー'!D18="","",'個人種目エントリー'!Q18)</f>
      </c>
      <c r="N21" s="36">
        <f>IF('個人種目エントリー'!$D18=" "," ",'個人種目エントリー'!R18)</f>
        <v>0</v>
      </c>
      <c r="O21" s="37" t="s">
        <v>46</v>
      </c>
      <c r="P21" s="35">
        <f>IF('個人種目エントリー'!$D18=" "," ",'個人種目エントリー'!S18)</f>
        <v>0</v>
      </c>
      <c r="Q21" s="37" t="s">
        <v>47</v>
      </c>
      <c r="R21" s="39">
        <f>IF('個人種目エントリー'!$D18=" "," ",'個人種目エントリー'!T18)</f>
        <v>0</v>
      </c>
      <c r="S21" s="50">
        <f>IF('個人種目エントリー'!D18="","",'個人種目エントリー'!W18)</f>
      </c>
      <c r="T21" s="23">
        <f>IF('個人種目エントリー'!$D18=" "," ",'個人種目エントリー'!X18)</f>
        <v>0</v>
      </c>
      <c r="U21" s="38" t="s">
        <v>46</v>
      </c>
      <c r="V21" s="35">
        <f>IF('個人種目エントリー'!$D18=" "," ",'個人種目エントリー'!Y18)</f>
        <v>0</v>
      </c>
      <c r="W21" s="38" t="s">
        <v>47</v>
      </c>
      <c r="X21" s="39">
        <f>IF('個人種目エントリー'!$D18=" "," ",'個人種目エントリー'!Z18)</f>
        <v>0</v>
      </c>
      <c r="Y21" s="44">
        <f t="shared" si="0"/>
      </c>
      <c r="Z21" s="45">
        <f t="shared" si="1"/>
      </c>
      <c r="AA21" s="45">
        <f t="shared" si="2"/>
      </c>
      <c r="AC21" s="154"/>
      <c r="AD21" s="155"/>
      <c r="AE21" s="155"/>
      <c r="AF21" s="155"/>
      <c r="AG21" s="155" t="s">
        <v>216</v>
      </c>
      <c r="AH21" s="316">
        <f>リレーエントリー!X10</f>
      </c>
      <c r="AI21" s="316"/>
      <c r="AJ21" s="316"/>
      <c r="AK21" s="316"/>
      <c r="AL21" s="156">
        <f>リレーエントリー!Y10</f>
      </c>
    </row>
    <row r="22" spans="1:44" ht="21.75" customHeight="1">
      <c r="A22" s="41">
        <v>13</v>
      </c>
      <c r="B22" s="344">
        <f>'個人種目エントリー'!D19</f>
        <v>0</v>
      </c>
      <c r="C22" s="345"/>
      <c r="D22" s="78">
        <f>'個人種目エントリー'!E19</f>
        <v>0</v>
      </c>
      <c r="E22" s="32">
        <f>'個人種目エントリー'!C19</f>
        <v>0</v>
      </c>
      <c r="F22" s="30">
        <f>'個人種目エントリー'!I19</f>
        <v>0</v>
      </c>
      <c r="G22" s="27">
        <f>'個人種目エントリー'!J19</f>
        <v>0</v>
      </c>
      <c r="H22" s="34">
        <f>IF('個人種目エントリー'!D19="","",ASC('個人種目エントリー'!F19))</f>
      </c>
      <c r="I22" s="24">
        <f>IF('個人種目エントリー'!D19="","",ASC('個人種目エントリー'!G19))</f>
      </c>
      <c r="J22" s="29">
        <f>IF('個人種目エントリー'!D19="","",ASC('個人種目エントリー'!H19))</f>
      </c>
      <c r="K22" s="148">
        <f>IF('個人種目エントリー'!D19="","",ASC('個人種目エントリー'!K19))</f>
      </c>
      <c r="L22" s="118">
        <f>IF('個人種目エントリー'!D19="","",ASC('個人種目エントリー'!L19))</f>
      </c>
      <c r="M22" s="50">
        <f>IF('個人種目エントリー'!D19="","",'個人種目エントリー'!Q19)</f>
      </c>
      <c r="N22" s="36">
        <f>IF('個人種目エントリー'!$D19=" "," ",'個人種目エントリー'!R19)</f>
        <v>0</v>
      </c>
      <c r="O22" s="37" t="s">
        <v>46</v>
      </c>
      <c r="P22" s="35">
        <f>IF('個人種目エントリー'!$D19=" "," ",'個人種目エントリー'!S19)</f>
        <v>0</v>
      </c>
      <c r="Q22" s="37" t="s">
        <v>47</v>
      </c>
      <c r="R22" s="39">
        <f>IF('個人種目エントリー'!$D19=" "," ",'個人種目エントリー'!T19)</f>
        <v>0</v>
      </c>
      <c r="S22" s="50">
        <f>IF('個人種目エントリー'!D19="","",'個人種目エントリー'!W19)</f>
      </c>
      <c r="T22" s="23">
        <f>IF('個人種目エントリー'!$D19=" "," ",'個人種目エントリー'!X19)</f>
        <v>0</v>
      </c>
      <c r="U22" s="38" t="s">
        <v>46</v>
      </c>
      <c r="V22" s="35">
        <f>IF('個人種目エントリー'!$D19=" "," ",'個人種目エントリー'!Y19)</f>
        <v>0</v>
      </c>
      <c r="W22" s="38" t="s">
        <v>47</v>
      </c>
      <c r="X22" s="39">
        <f>IF('個人種目エントリー'!$D19=" "," ",'個人種目エントリー'!Z19)</f>
        <v>0</v>
      </c>
      <c r="Y22" s="44">
        <f t="shared" si="0"/>
      </c>
      <c r="Z22" s="45">
        <f t="shared" si="1"/>
      </c>
      <c r="AA22" s="45">
        <f t="shared" si="2"/>
      </c>
      <c r="AR22" s="124"/>
    </row>
    <row r="23" spans="1:38" ht="21.75" customHeight="1">
      <c r="A23" s="41">
        <v>14</v>
      </c>
      <c r="B23" s="344">
        <f>'個人種目エントリー'!D20</f>
        <v>0</v>
      </c>
      <c r="C23" s="345"/>
      <c r="D23" s="78">
        <f>'個人種目エントリー'!E20</f>
        <v>0</v>
      </c>
      <c r="E23" s="32">
        <f>'個人種目エントリー'!C20</f>
        <v>0</v>
      </c>
      <c r="F23" s="30">
        <f>'個人種目エントリー'!I20</f>
        <v>0</v>
      </c>
      <c r="G23" s="27">
        <f>'個人種目エントリー'!J20</f>
        <v>0</v>
      </c>
      <c r="H23" s="34">
        <f>IF('個人種目エントリー'!D20="","",ASC('個人種目エントリー'!F20))</f>
      </c>
      <c r="I23" s="24">
        <f>IF('個人種目エントリー'!D20="","",ASC('個人種目エントリー'!G20))</f>
      </c>
      <c r="J23" s="29">
        <f>IF('個人種目エントリー'!D20="","",ASC('個人種目エントリー'!H20))</f>
      </c>
      <c r="K23" s="148">
        <f>IF('個人種目エントリー'!D20="","",ASC('個人種目エントリー'!K20))</f>
      </c>
      <c r="L23" s="118">
        <f>IF('個人種目エントリー'!D20="","",ASC('個人種目エントリー'!L20))</f>
      </c>
      <c r="M23" s="50">
        <f>IF('個人種目エントリー'!D20="","",'個人種目エントリー'!Q20)</f>
      </c>
      <c r="N23" s="36">
        <f>IF('個人種目エントリー'!$D20=" "," ",'個人種目エントリー'!R20)</f>
        <v>0</v>
      </c>
      <c r="O23" s="37" t="s">
        <v>46</v>
      </c>
      <c r="P23" s="35">
        <f>IF('個人種目エントリー'!$D20=" "," ",'個人種目エントリー'!S20)</f>
        <v>0</v>
      </c>
      <c r="Q23" s="37" t="s">
        <v>47</v>
      </c>
      <c r="R23" s="39">
        <f>IF('個人種目エントリー'!$D20=" "," ",'個人種目エントリー'!T20)</f>
        <v>0</v>
      </c>
      <c r="S23" s="50">
        <f>IF('個人種目エントリー'!D20="","",'個人種目エントリー'!W20)</f>
      </c>
      <c r="T23" s="23">
        <f>IF('個人種目エントリー'!$D20=" "," ",'個人種目エントリー'!X20)</f>
        <v>0</v>
      </c>
      <c r="U23" s="38" t="s">
        <v>46</v>
      </c>
      <c r="V23" s="35">
        <f>IF('個人種目エントリー'!$D20=" "," ",'個人種目エントリー'!Y20)</f>
        <v>0</v>
      </c>
      <c r="W23" s="38" t="s">
        <v>47</v>
      </c>
      <c r="X23" s="39">
        <f>IF('個人種目エントリー'!$D20=" "," ",'個人種目エントリー'!Z20)</f>
        <v>0</v>
      </c>
      <c r="Y23" s="44">
        <f t="shared" si="0"/>
      </c>
      <c r="Z23" s="45">
        <f t="shared" si="1"/>
      </c>
      <c r="AA23" s="45">
        <f t="shared" si="2"/>
      </c>
      <c r="AB23" s="237">
        <f>IF(AC23="","",1)</f>
      </c>
      <c r="AC23" s="319">
        <f>IF(リレーエントリー!B11="","",リレーエントリー!C11)</f>
      </c>
      <c r="AD23" s="319"/>
      <c r="AE23" s="319"/>
      <c r="AF23" s="138">
        <f>IF(リレーエントリー!B11="","",LEFT(リレーエントリー!D11,1))</f>
      </c>
      <c r="AG23" s="138">
        <f>IF(リレーエントリー!B11="","",リレーエントリー!E11)</f>
      </c>
      <c r="AH23" s="405">
        <f>IF(リレーエントリー!B11="","",リレーエントリー!F11&amp;"分"&amp;リレーエントリー!G11&amp;"秒"&amp;リレーエントリー!H11)</f>
      </c>
      <c r="AI23" s="405"/>
      <c r="AJ23" s="405"/>
      <c r="AK23" s="405"/>
      <c r="AL23" s="46">
        <f>IF(リレーエントリー!B11="","",リレーエントリー!I11)</f>
      </c>
    </row>
    <row r="24" spans="1:38" ht="21.75" customHeight="1">
      <c r="A24" s="41">
        <v>15</v>
      </c>
      <c r="B24" s="344">
        <f>'個人種目エントリー'!D21</f>
        <v>0</v>
      </c>
      <c r="C24" s="345"/>
      <c r="D24" s="78">
        <f>'個人種目エントリー'!E21</f>
        <v>0</v>
      </c>
      <c r="E24" s="32">
        <f>'個人種目エントリー'!C21</f>
        <v>0</v>
      </c>
      <c r="F24" s="30">
        <f>'個人種目エントリー'!I21</f>
        <v>0</v>
      </c>
      <c r="G24" s="27">
        <f>'個人種目エントリー'!J21</f>
        <v>0</v>
      </c>
      <c r="H24" s="34">
        <f>IF('個人種目エントリー'!D21="","",ASC('個人種目エントリー'!F21))</f>
      </c>
      <c r="I24" s="24">
        <f>IF('個人種目エントリー'!D21="","",ASC('個人種目エントリー'!G21))</f>
      </c>
      <c r="J24" s="29">
        <f>IF('個人種目エントリー'!D21="","",ASC('個人種目エントリー'!H21))</f>
      </c>
      <c r="K24" s="148">
        <f>IF('個人種目エントリー'!D21="","",ASC('個人種目エントリー'!K21))</f>
      </c>
      <c r="L24" s="118">
        <f>IF('個人種目エントリー'!D21="","",ASC('個人種目エントリー'!L21))</f>
      </c>
      <c r="M24" s="50">
        <f>IF('個人種目エントリー'!D21="","",'個人種目エントリー'!Q21)</f>
      </c>
      <c r="N24" s="36">
        <f>IF('個人種目エントリー'!$D21=" "," ",'個人種目エントリー'!R21)</f>
        <v>0</v>
      </c>
      <c r="O24" s="37" t="s">
        <v>46</v>
      </c>
      <c r="P24" s="35">
        <f>IF('個人種目エントリー'!$D21=" "," ",'個人種目エントリー'!S21)</f>
        <v>0</v>
      </c>
      <c r="Q24" s="37" t="s">
        <v>47</v>
      </c>
      <c r="R24" s="39">
        <f>IF('個人種目エントリー'!$D21=" "," ",'個人種目エントリー'!T21)</f>
        <v>0</v>
      </c>
      <c r="S24" s="50">
        <f>IF('個人種目エントリー'!D21="","",'個人種目エントリー'!W21)</f>
      </c>
      <c r="T24" s="23">
        <f>IF('個人種目エントリー'!$D21=" "," ",'個人種目エントリー'!X21)</f>
        <v>0</v>
      </c>
      <c r="U24" s="38" t="s">
        <v>46</v>
      </c>
      <c r="V24" s="35">
        <f>IF('個人種目エントリー'!$D21=" "," ",'個人種目エントリー'!Y21)</f>
        <v>0</v>
      </c>
      <c r="W24" s="38" t="s">
        <v>47</v>
      </c>
      <c r="X24" s="39">
        <f>IF('個人種目エントリー'!$D21=" "," ",'個人種目エントリー'!Z21)</f>
        <v>0</v>
      </c>
      <c r="Y24" s="44">
        <f t="shared" si="0"/>
      </c>
      <c r="Z24" s="45">
        <f t="shared" si="1"/>
      </c>
      <c r="AA24" s="45">
        <f t="shared" si="2"/>
      </c>
      <c r="AC24" s="152"/>
      <c r="AD24" s="45"/>
      <c r="AE24" s="45"/>
      <c r="AF24" s="45"/>
      <c r="AG24" s="45" t="s">
        <v>213</v>
      </c>
      <c r="AH24" s="329">
        <f>リレーエントリー!O11</f>
      </c>
      <c r="AI24" s="329"/>
      <c r="AJ24" s="329"/>
      <c r="AK24" s="329"/>
      <c r="AL24" s="153">
        <f>リレーエントリー!P11</f>
      </c>
    </row>
    <row r="25" spans="1:38" ht="21.75" customHeight="1">
      <c r="A25" s="41">
        <v>16</v>
      </c>
      <c r="B25" s="344">
        <f>'個人種目エントリー'!D22</f>
        <v>0</v>
      </c>
      <c r="C25" s="345"/>
      <c r="D25" s="78">
        <f>'個人種目エントリー'!E22</f>
        <v>0</v>
      </c>
      <c r="E25" s="32">
        <f>'個人種目エントリー'!C22</f>
        <v>0</v>
      </c>
      <c r="F25" s="30">
        <f>'個人種目エントリー'!I22</f>
        <v>0</v>
      </c>
      <c r="G25" s="27">
        <f>'個人種目エントリー'!J22</f>
        <v>0</v>
      </c>
      <c r="H25" s="34">
        <f>IF('個人種目エントリー'!D22="","",ASC('個人種目エントリー'!F22))</f>
      </c>
      <c r="I25" s="24">
        <f>IF('個人種目エントリー'!D22="","",ASC('個人種目エントリー'!G22))</f>
      </c>
      <c r="J25" s="29">
        <f>IF('個人種目エントリー'!D22="","",ASC('個人種目エントリー'!H22))</f>
      </c>
      <c r="K25" s="148">
        <f>IF('個人種目エントリー'!D22="","",ASC('個人種目エントリー'!K22))</f>
      </c>
      <c r="L25" s="118">
        <f>IF('個人種目エントリー'!D22="","",ASC('個人種目エントリー'!L22))</f>
      </c>
      <c r="M25" s="50">
        <f>IF('個人種目エントリー'!D22="","",'個人種目エントリー'!Q22)</f>
      </c>
      <c r="N25" s="36">
        <f>IF('個人種目エントリー'!$D22=" "," ",'個人種目エントリー'!R22)</f>
        <v>0</v>
      </c>
      <c r="O25" s="37" t="s">
        <v>46</v>
      </c>
      <c r="P25" s="35">
        <f>IF('個人種目エントリー'!$D22=" "," ",'個人種目エントリー'!S22)</f>
        <v>0</v>
      </c>
      <c r="Q25" s="37" t="s">
        <v>47</v>
      </c>
      <c r="R25" s="39">
        <f>IF('個人種目エントリー'!$D22=" "," ",'個人種目エントリー'!T22)</f>
        <v>0</v>
      </c>
      <c r="S25" s="50">
        <f>IF('個人種目エントリー'!D22="","",'個人種目エントリー'!W22)</f>
      </c>
      <c r="T25" s="23">
        <f>IF('個人種目エントリー'!$D22=" "," ",'個人種目エントリー'!X22)</f>
        <v>0</v>
      </c>
      <c r="U25" s="38" t="s">
        <v>46</v>
      </c>
      <c r="V25" s="35">
        <f>IF('個人種目エントリー'!$D22=" "," ",'個人種目エントリー'!Y22)</f>
        <v>0</v>
      </c>
      <c r="W25" s="38" t="s">
        <v>47</v>
      </c>
      <c r="X25" s="39">
        <f>IF('個人種目エントリー'!$D22=" "," ",'個人種目エントリー'!Z22)</f>
        <v>0</v>
      </c>
      <c r="Y25" s="44">
        <f t="shared" si="0"/>
      </c>
      <c r="Z25" s="45">
        <f t="shared" si="1"/>
      </c>
      <c r="AA25" s="45">
        <f t="shared" si="2"/>
      </c>
      <c r="AC25" s="152"/>
      <c r="AD25" s="45"/>
      <c r="AE25" s="45"/>
      <c r="AF25" s="45"/>
      <c r="AG25" s="45" t="s">
        <v>214</v>
      </c>
      <c r="AH25" s="330">
        <f>リレーエントリー!R11</f>
      </c>
      <c r="AI25" s="330"/>
      <c r="AJ25" s="330"/>
      <c r="AK25" s="330"/>
      <c r="AL25" s="153">
        <f>リレーエントリー!S11</f>
      </c>
    </row>
    <row r="26" spans="1:38" ht="21.75" customHeight="1">
      <c r="A26" s="41">
        <v>17</v>
      </c>
      <c r="B26" s="344">
        <f>'個人種目エントリー'!D23</f>
        <v>0</v>
      </c>
      <c r="C26" s="345"/>
      <c r="D26" s="78">
        <f>'個人種目エントリー'!E23</f>
        <v>0</v>
      </c>
      <c r="E26" s="32">
        <f>'個人種目エントリー'!C23</f>
        <v>0</v>
      </c>
      <c r="F26" s="30">
        <f>'個人種目エントリー'!I23</f>
        <v>0</v>
      </c>
      <c r="G26" s="27">
        <f>'個人種目エントリー'!J23</f>
        <v>0</v>
      </c>
      <c r="H26" s="34">
        <f>IF('個人種目エントリー'!D23="","",ASC('個人種目エントリー'!F23))</f>
      </c>
      <c r="I26" s="24">
        <f>IF('個人種目エントリー'!D23="","",ASC('個人種目エントリー'!G23))</f>
      </c>
      <c r="J26" s="29">
        <f>IF('個人種目エントリー'!D23="","",ASC('個人種目エントリー'!H23))</f>
      </c>
      <c r="K26" s="148">
        <f>IF('個人種目エントリー'!D23="","",ASC('個人種目エントリー'!K23))</f>
      </c>
      <c r="L26" s="118">
        <f>IF('個人種目エントリー'!D23="","",ASC('個人種目エントリー'!L23))</f>
      </c>
      <c r="M26" s="50">
        <f>IF('個人種目エントリー'!D23="","",'個人種目エントリー'!Q23)</f>
      </c>
      <c r="N26" s="36">
        <f>IF('個人種目エントリー'!$D23=" "," ",'個人種目エントリー'!R23)</f>
        <v>0</v>
      </c>
      <c r="O26" s="37" t="s">
        <v>46</v>
      </c>
      <c r="P26" s="35">
        <f>IF('個人種目エントリー'!$D23=" "," ",'個人種目エントリー'!S23)</f>
        <v>0</v>
      </c>
      <c r="Q26" s="37" t="s">
        <v>47</v>
      </c>
      <c r="R26" s="39">
        <f>IF('個人種目エントリー'!$D23=" "," ",'個人種目エントリー'!T23)</f>
        <v>0</v>
      </c>
      <c r="S26" s="50">
        <f>IF('個人種目エントリー'!D23="","",'個人種目エントリー'!W23)</f>
      </c>
      <c r="T26" s="23">
        <f>IF('個人種目エントリー'!$D23=" "," ",'個人種目エントリー'!X23)</f>
        <v>0</v>
      </c>
      <c r="U26" s="38" t="s">
        <v>46</v>
      </c>
      <c r="V26" s="35">
        <f>IF('個人種目エントリー'!$D23=" "," ",'個人種目エントリー'!Y23)</f>
        <v>0</v>
      </c>
      <c r="W26" s="38" t="s">
        <v>47</v>
      </c>
      <c r="X26" s="39">
        <f>IF('個人種目エントリー'!$D23=" "," ",'個人種目エントリー'!Z23)</f>
        <v>0</v>
      </c>
      <c r="Y26" s="44">
        <f t="shared" si="0"/>
      </c>
      <c r="Z26" s="45">
        <f t="shared" si="1"/>
      </c>
      <c r="AA26" s="45">
        <f t="shared" si="2"/>
      </c>
      <c r="AC26" s="152"/>
      <c r="AD26" s="45"/>
      <c r="AE26" s="45"/>
      <c r="AF26" s="45"/>
      <c r="AG26" s="45" t="s">
        <v>215</v>
      </c>
      <c r="AH26" s="330">
        <f>リレーエントリー!U11</f>
      </c>
      <c r="AI26" s="330"/>
      <c r="AJ26" s="330"/>
      <c r="AK26" s="330"/>
      <c r="AL26" s="153">
        <f>リレーエントリー!V11</f>
      </c>
    </row>
    <row r="27" spans="1:38" ht="21.75" customHeight="1">
      <c r="A27" s="41">
        <v>18</v>
      </c>
      <c r="B27" s="344">
        <f>'個人種目エントリー'!D24</f>
        <v>0</v>
      </c>
      <c r="C27" s="345"/>
      <c r="D27" s="78">
        <f>'個人種目エントリー'!E24</f>
        <v>0</v>
      </c>
      <c r="E27" s="32">
        <f>'個人種目エントリー'!C24</f>
        <v>0</v>
      </c>
      <c r="F27" s="30">
        <f>'個人種目エントリー'!I24</f>
        <v>0</v>
      </c>
      <c r="G27" s="27">
        <f>'個人種目エントリー'!J24</f>
        <v>0</v>
      </c>
      <c r="H27" s="34">
        <f>IF('個人種目エントリー'!D24="","",ASC('個人種目エントリー'!F24))</f>
      </c>
      <c r="I27" s="24">
        <f>IF('個人種目エントリー'!D24="","",ASC('個人種目エントリー'!G24))</f>
      </c>
      <c r="J27" s="29">
        <f>IF('個人種目エントリー'!D24="","",ASC('個人種目エントリー'!H24))</f>
      </c>
      <c r="K27" s="148">
        <f>IF('個人種目エントリー'!D24="","",ASC('個人種目エントリー'!K24))</f>
      </c>
      <c r="L27" s="118">
        <f>IF('個人種目エントリー'!D24="","",ASC('個人種目エントリー'!L24))</f>
      </c>
      <c r="M27" s="50">
        <f>IF('個人種目エントリー'!D24="","",'個人種目エントリー'!Q24)</f>
      </c>
      <c r="N27" s="36">
        <f>IF('個人種目エントリー'!$D24=" "," ",'個人種目エントリー'!R24)</f>
        <v>0</v>
      </c>
      <c r="O27" s="37" t="s">
        <v>46</v>
      </c>
      <c r="P27" s="35">
        <f>IF('個人種目エントリー'!$D24=" "," ",'個人種目エントリー'!S24)</f>
        <v>0</v>
      </c>
      <c r="Q27" s="37" t="s">
        <v>47</v>
      </c>
      <c r="R27" s="39">
        <f>IF('個人種目エントリー'!$D24=" "," ",'個人種目エントリー'!T24)</f>
        <v>0</v>
      </c>
      <c r="S27" s="50">
        <f>IF('個人種目エントリー'!D24="","",'個人種目エントリー'!W24)</f>
      </c>
      <c r="T27" s="23">
        <f>IF('個人種目エントリー'!$D24=" "," ",'個人種目エントリー'!X24)</f>
        <v>0</v>
      </c>
      <c r="U27" s="38" t="s">
        <v>46</v>
      </c>
      <c r="V27" s="35">
        <f>IF('個人種目エントリー'!$D24=" "," ",'個人種目エントリー'!Y24)</f>
        <v>0</v>
      </c>
      <c r="W27" s="38" t="s">
        <v>47</v>
      </c>
      <c r="X27" s="39">
        <f>IF('個人種目エントリー'!$D24=" "," ",'個人種目エントリー'!Z24)</f>
        <v>0</v>
      </c>
      <c r="Y27" s="44">
        <f t="shared" si="0"/>
      </c>
      <c r="Z27" s="45">
        <f t="shared" si="1"/>
      </c>
      <c r="AA27" s="45">
        <f t="shared" si="2"/>
      </c>
      <c r="AC27" s="154"/>
      <c r="AD27" s="155"/>
      <c r="AE27" s="155"/>
      <c r="AF27" s="155"/>
      <c r="AG27" s="155" t="s">
        <v>216</v>
      </c>
      <c r="AH27" s="316">
        <f>リレーエントリー!X11</f>
      </c>
      <c r="AI27" s="316"/>
      <c r="AJ27" s="316"/>
      <c r="AK27" s="316"/>
      <c r="AL27" s="156">
        <f>リレーエントリー!Y11</f>
      </c>
    </row>
    <row r="28" spans="1:27" ht="21.75" customHeight="1">
      <c r="A28" s="41">
        <v>19</v>
      </c>
      <c r="B28" s="344">
        <f>'個人種目エントリー'!D25</f>
        <v>0</v>
      </c>
      <c r="C28" s="345"/>
      <c r="D28" s="78">
        <f>'個人種目エントリー'!E25</f>
        <v>0</v>
      </c>
      <c r="E28" s="32">
        <f>'個人種目エントリー'!C25</f>
        <v>0</v>
      </c>
      <c r="F28" s="30">
        <f>'個人種目エントリー'!I25</f>
        <v>0</v>
      </c>
      <c r="G28" s="27">
        <f>'個人種目エントリー'!J25</f>
        <v>0</v>
      </c>
      <c r="H28" s="34">
        <f>IF('個人種目エントリー'!D25="","",ASC('個人種目エントリー'!F25))</f>
      </c>
      <c r="I28" s="24">
        <f>IF('個人種目エントリー'!D25="","",ASC('個人種目エントリー'!G25))</f>
      </c>
      <c r="J28" s="29">
        <f>IF('個人種目エントリー'!D25="","",ASC('個人種目エントリー'!H25))</f>
      </c>
      <c r="K28" s="148">
        <f>IF('個人種目エントリー'!D25="","",ASC('個人種目エントリー'!K25))</f>
      </c>
      <c r="L28" s="118">
        <f>IF('個人種目エントリー'!D25="","",ASC('個人種目エントリー'!L25))</f>
      </c>
      <c r="M28" s="50">
        <f>IF('個人種目エントリー'!D25="","",'個人種目エントリー'!Q25)</f>
      </c>
      <c r="N28" s="36">
        <f>IF('個人種目エントリー'!$D25=" "," ",'個人種目エントリー'!R25)</f>
        <v>0</v>
      </c>
      <c r="O28" s="37" t="s">
        <v>46</v>
      </c>
      <c r="P28" s="35">
        <f>IF('個人種目エントリー'!$D25=" "," ",'個人種目エントリー'!S25)</f>
        <v>0</v>
      </c>
      <c r="Q28" s="37" t="s">
        <v>47</v>
      </c>
      <c r="R28" s="39">
        <f>IF('個人種目エントリー'!$D25=" "," ",'個人種目エントリー'!T25)</f>
        <v>0</v>
      </c>
      <c r="S28" s="50">
        <f>IF('個人種目エントリー'!D25="","",'個人種目エントリー'!W25)</f>
      </c>
      <c r="T28" s="23">
        <f>IF('個人種目エントリー'!$D25=" "," ",'個人種目エントリー'!X25)</f>
        <v>0</v>
      </c>
      <c r="U28" s="38" t="s">
        <v>46</v>
      </c>
      <c r="V28" s="35">
        <f>IF('個人種目エントリー'!$D25=" "," ",'個人種目エントリー'!Y25)</f>
        <v>0</v>
      </c>
      <c r="W28" s="38" t="s">
        <v>47</v>
      </c>
      <c r="X28" s="39">
        <f>IF('個人種目エントリー'!$D25=" "," ",'個人種目エントリー'!Z25)</f>
        <v>0</v>
      </c>
      <c r="Y28" s="44">
        <f t="shared" si="0"/>
      </c>
      <c r="Z28" s="45">
        <f t="shared" si="1"/>
      </c>
      <c r="AA28" s="45">
        <f t="shared" si="2"/>
      </c>
    </row>
    <row r="29" spans="1:38" ht="21.75" customHeight="1">
      <c r="A29" s="41">
        <v>20</v>
      </c>
      <c r="B29" s="344">
        <f>'個人種目エントリー'!D26</f>
        <v>0</v>
      </c>
      <c r="C29" s="345"/>
      <c r="D29" s="78">
        <f>'個人種目エントリー'!E26</f>
        <v>0</v>
      </c>
      <c r="E29" s="32">
        <f>'個人種目エントリー'!C26</f>
        <v>0</v>
      </c>
      <c r="F29" s="30">
        <f>'個人種目エントリー'!I26</f>
        <v>0</v>
      </c>
      <c r="G29" s="27">
        <f>'個人種目エントリー'!J26</f>
        <v>0</v>
      </c>
      <c r="H29" s="34">
        <f>IF('個人種目エントリー'!D26="","",ASC('個人種目エントリー'!F26))</f>
      </c>
      <c r="I29" s="24">
        <f>IF('個人種目エントリー'!D26="","",ASC('個人種目エントリー'!G26))</f>
      </c>
      <c r="J29" s="29">
        <f>IF('個人種目エントリー'!D26="","",ASC('個人種目エントリー'!H26))</f>
      </c>
      <c r="K29" s="148">
        <f>IF('個人種目エントリー'!D26="","",ASC('個人種目エントリー'!K26))</f>
      </c>
      <c r="L29" s="118">
        <f>IF('個人種目エントリー'!D26="","",ASC('個人種目エントリー'!L26))</f>
      </c>
      <c r="M29" s="50">
        <f>IF('個人種目エントリー'!D26="","",'個人種目エントリー'!Q26)</f>
      </c>
      <c r="N29" s="36">
        <f>IF('個人種目エントリー'!$D26=" "," ",'個人種目エントリー'!R26)</f>
        <v>0</v>
      </c>
      <c r="O29" s="37" t="s">
        <v>46</v>
      </c>
      <c r="P29" s="35">
        <f>IF('個人種目エントリー'!$D26=" "," ",'個人種目エントリー'!S26)</f>
        <v>0</v>
      </c>
      <c r="Q29" s="37" t="s">
        <v>47</v>
      </c>
      <c r="R29" s="39">
        <f>IF('個人種目エントリー'!$D26=" "," ",'個人種目エントリー'!T26)</f>
        <v>0</v>
      </c>
      <c r="S29" s="50">
        <f>IF('個人種目エントリー'!D26="","",'個人種目エントリー'!W26)</f>
      </c>
      <c r="T29" s="23">
        <f>IF('個人種目エントリー'!$D26=" "," ",'個人種目エントリー'!X26)</f>
        <v>0</v>
      </c>
      <c r="U29" s="38" t="s">
        <v>46</v>
      </c>
      <c r="V29" s="35">
        <f>IF('個人種目エントリー'!$D26=" "," ",'個人種目エントリー'!Y26)</f>
        <v>0</v>
      </c>
      <c r="W29" s="38" t="s">
        <v>47</v>
      </c>
      <c r="X29" s="39">
        <f>IF('個人種目エントリー'!$D26=" "," ",'個人種目エントリー'!Z26)</f>
        <v>0</v>
      </c>
      <c r="Y29" s="44">
        <f t="shared" si="0"/>
      </c>
      <c r="Z29" s="45">
        <f t="shared" si="1"/>
      </c>
      <c r="AA29" s="45">
        <f t="shared" si="2"/>
      </c>
      <c r="AB29" s="237">
        <f>IF(AC29="","",1)</f>
      </c>
      <c r="AC29" s="319">
        <f>IF(リレーエントリー!B12="","",リレーエントリー!C12)</f>
      </c>
      <c r="AD29" s="319"/>
      <c r="AE29" s="319"/>
      <c r="AF29" s="138">
        <f>IF(リレーエントリー!B12="","",LEFT(リレーエントリー!D12,1))</f>
      </c>
      <c r="AG29" s="138">
        <f>IF(リレーエントリー!B12="","",リレーエントリー!E12)</f>
      </c>
      <c r="AH29" s="405">
        <f>IF(リレーエントリー!B12="","",リレーエントリー!F12&amp;"分"&amp;リレーエントリー!G12&amp;"秒"&amp;リレーエントリー!H12)</f>
      </c>
      <c r="AI29" s="405"/>
      <c r="AJ29" s="405"/>
      <c r="AK29" s="405"/>
      <c r="AL29" s="46">
        <f>IF(リレーエントリー!B12="","",リレーエントリー!I12)</f>
      </c>
    </row>
    <row r="30" spans="1:38" ht="21.75" customHeight="1">
      <c r="A30" s="41">
        <v>21</v>
      </c>
      <c r="B30" s="344">
        <f>'個人種目エントリー'!D27</f>
        <v>0</v>
      </c>
      <c r="C30" s="345"/>
      <c r="D30" s="78">
        <f>'個人種目エントリー'!E27</f>
        <v>0</v>
      </c>
      <c r="E30" s="32">
        <f>'個人種目エントリー'!C27</f>
        <v>0</v>
      </c>
      <c r="F30" s="30">
        <f>'個人種目エントリー'!I27</f>
        <v>0</v>
      </c>
      <c r="G30" s="27">
        <f>'個人種目エントリー'!J27</f>
        <v>0</v>
      </c>
      <c r="H30" s="34">
        <f>IF('個人種目エントリー'!D27="","",ASC('個人種目エントリー'!F27))</f>
      </c>
      <c r="I30" s="24">
        <f>IF('個人種目エントリー'!D27="","",ASC('個人種目エントリー'!G27))</f>
      </c>
      <c r="J30" s="29">
        <f>IF('個人種目エントリー'!D27="","",ASC('個人種目エントリー'!H27))</f>
      </c>
      <c r="K30" s="148">
        <f>IF('個人種目エントリー'!D27="","",ASC('個人種目エントリー'!K27))</f>
      </c>
      <c r="L30" s="118">
        <f>IF('個人種目エントリー'!D27="","",ASC('個人種目エントリー'!L27))</f>
      </c>
      <c r="M30" s="50">
        <f>IF('個人種目エントリー'!D27="","",'個人種目エントリー'!Q27)</f>
      </c>
      <c r="N30" s="36">
        <f>IF('個人種目エントリー'!$D27=" "," ",'個人種目エントリー'!R27)</f>
        <v>0</v>
      </c>
      <c r="O30" s="37" t="s">
        <v>46</v>
      </c>
      <c r="P30" s="35">
        <f>IF('個人種目エントリー'!$D27=" "," ",'個人種目エントリー'!S27)</f>
        <v>0</v>
      </c>
      <c r="Q30" s="37" t="s">
        <v>47</v>
      </c>
      <c r="R30" s="39">
        <f>IF('個人種目エントリー'!$D27=" "," ",'個人種目エントリー'!T27)</f>
        <v>0</v>
      </c>
      <c r="S30" s="50">
        <f>IF('個人種目エントリー'!D27="","",'個人種目エントリー'!W27)</f>
      </c>
      <c r="T30" s="23">
        <f>IF('個人種目エントリー'!$D27=" "," ",'個人種目エントリー'!X27)</f>
        <v>0</v>
      </c>
      <c r="U30" s="38" t="s">
        <v>46</v>
      </c>
      <c r="V30" s="35">
        <f>IF('個人種目エントリー'!$D27=" "," ",'個人種目エントリー'!Y27)</f>
        <v>0</v>
      </c>
      <c r="W30" s="38" t="s">
        <v>47</v>
      </c>
      <c r="X30" s="39">
        <f>IF('個人種目エントリー'!$D27=" "," ",'個人種目エントリー'!Z27)</f>
        <v>0</v>
      </c>
      <c r="Y30" s="44">
        <f t="shared" si="0"/>
      </c>
      <c r="Z30" s="45">
        <f t="shared" si="1"/>
      </c>
      <c r="AA30" s="45">
        <f t="shared" si="2"/>
      </c>
      <c r="AC30" s="152"/>
      <c r="AD30" s="45"/>
      <c r="AE30" s="45"/>
      <c r="AF30" s="45"/>
      <c r="AG30" s="45" t="s">
        <v>213</v>
      </c>
      <c r="AH30" s="329">
        <f>リレーエントリー!O12</f>
      </c>
      <c r="AI30" s="329"/>
      <c r="AJ30" s="329"/>
      <c r="AK30" s="329"/>
      <c r="AL30" s="153">
        <f>リレーエントリー!P12</f>
      </c>
    </row>
    <row r="31" spans="1:38" ht="21.75" customHeight="1">
      <c r="A31" s="41">
        <v>22</v>
      </c>
      <c r="B31" s="344">
        <f>'個人種目エントリー'!D28</f>
        <v>0</v>
      </c>
      <c r="C31" s="345"/>
      <c r="D31" s="78">
        <f>'個人種目エントリー'!E28</f>
        <v>0</v>
      </c>
      <c r="E31" s="32">
        <f>'個人種目エントリー'!C28</f>
        <v>0</v>
      </c>
      <c r="F31" s="30">
        <f>'個人種目エントリー'!I28</f>
        <v>0</v>
      </c>
      <c r="G31" s="27">
        <f>'個人種目エントリー'!J28</f>
        <v>0</v>
      </c>
      <c r="H31" s="34">
        <f>IF('個人種目エントリー'!D28="","",ASC('個人種目エントリー'!F28))</f>
      </c>
      <c r="I31" s="24">
        <f>IF('個人種目エントリー'!D28="","",ASC('個人種目エントリー'!G28))</f>
      </c>
      <c r="J31" s="29">
        <f>IF('個人種目エントリー'!D28="","",ASC('個人種目エントリー'!H28))</f>
      </c>
      <c r="K31" s="148">
        <f>IF('個人種目エントリー'!D28="","",ASC('個人種目エントリー'!K28))</f>
      </c>
      <c r="L31" s="118">
        <f>IF('個人種目エントリー'!D28="","",ASC('個人種目エントリー'!L28))</f>
      </c>
      <c r="M31" s="50">
        <f>IF('個人種目エントリー'!D28="","",'個人種目エントリー'!Q28)</f>
      </c>
      <c r="N31" s="36">
        <f>IF('個人種目エントリー'!$D28=" "," ",'個人種目エントリー'!R28)</f>
        <v>0</v>
      </c>
      <c r="O31" s="37" t="s">
        <v>46</v>
      </c>
      <c r="P31" s="35">
        <f>IF('個人種目エントリー'!$D28=" "," ",'個人種目エントリー'!S28)</f>
        <v>0</v>
      </c>
      <c r="Q31" s="37" t="s">
        <v>47</v>
      </c>
      <c r="R31" s="39">
        <f>IF('個人種目エントリー'!$D28=" "," ",'個人種目エントリー'!T28)</f>
        <v>0</v>
      </c>
      <c r="S31" s="50">
        <f>IF('個人種目エントリー'!D28="","",'個人種目エントリー'!W28)</f>
      </c>
      <c r="T31" s="23">
        <f>IF('個人種目エントリー'!$D28=" "," ",'個人種目エントリー'!X28)</f>
        <v>0</v>
      </c>
      <c r="U31" s="38" t="s">
        <v>46</v>
      </c>
      <c r="V31" s="35">
        <f>IF('個人種目エントリー'!$D28=" "," ",'個人種目エントリー'!Y28)</f>
        <v>0</v>
      </c>
      <c r="W31" s="38" t="s">
        <v>47</v>
      </c>
      <c r="X31" s="39">
        <f>IF('個人種目エントリー'!$D28=" "," ",'個人種目エントリー'!Z28)</f>
        <v>0</v>
      </c>
      <c r="Y31" s="44">
        <f aca="true" t="shared" si="3" ref="Y31:Y39">IF(E31="男子",1,IF(E31="女子",2,""))</f>
      </c>
      <c r="Z31" s="45">
        <f aca="true" t="shared" si="4" ref="Z31:Z39">M31&amp;Y31</f>
      </c>
      <c r="AA31" s="45">
        <f aca="true" t="shared" si="5" ref="AA31:AA39">S31&amp;Y31</f>
      </c>
      <c r="AC31" s="152"/>
      <c r="AD31" s="45"/>
      <c r="AE31" s="45"/>
      <c r="AF31" s="45"/>
      <c r="AG31" s="45" t="s">
        <v>214</v>
      </c>
      <c r="AH31" s="330">
        <f>リレーエントリー!R12</f>
      </c>
      <c r="AI31" s="330"/>
      <c r="AJ31" s="330"/>
      <c r="AK31" s="330"/>
      <c r="AL31" s="153">
        <f>リレーエントリー!S12</f>
      </c>
    </row>
    <row r="32" spans="1:38" ht="21.75" customHeight="1">
      <c r="A32" s="41">
        <v>23</v>
      </c>
      <c r="B32" s="344">
        <f>'個人種目エントリー'!D29</f>
        <v>0</v>
      </c>
      <c r="C32" s="345"/>
      <c r="D32" s="78">
        <f>'個人種目エントリー'!E29</f>
        <v>0</v>
      </c>
      <c r="E32" s="32">
        <f>'個人種目エントリー'!C29</f>
        <v>0</v>
      </c>
      <c r="F32" s="30">
        <f>'個人種目エントリー'!I29</f>
        <v>0</v>
      </c>
      <c r="G32" s="27">
        <f>'個人種目エントリー'!J29</f>
        <v>0</v>
      </c>
      <c r="H32" s="34">
        <f>IF('個人種目エントリー'!D29="","",ASC('個人種目エントリー'!F29))</f>
      </c>
      <c r="I32" s="24">
        <f>IF('個人種目エントリー'!D29="","",ASC('個人種目エントリー'!G29))</f>
      </c>
      <c r="J32" s="29">
        <f>IF('個人種目エントリー'!D29="","",ASC('個人種目エントリー'!H29))</f>
      </c>
      <c r="K32" s="148">
        <f>IF('個人種目エントリー'!D29="","",ASC('個人種目エントリー'!K29))</f>
      </c>
      <c r="L32" s="118">
        <f>IF('個人種目エントリー'!D29="","",ASC('個人種目エントリー'!L29))</f>
      </c>
      <c r="M32" s="50">
        <f>IF('個人種目エントリー'!D29="","",'個人種目エントリー'!Q29)</f>
      </c>
      <c r="N32" s="36">
        <f>IF('個人種目エントリー'!$D29=" "," ",'個人種目エントリー'!R29)</f>
        <v>0</v>
      </c>
      <c r="O32" s="37" t="s">
        <v>46</v>
      </c>
      <c r="P32" s="35">
        <f>IF('個人種目エントリー'!$D29=" "," ",'個人種目エントリー'!S29)</f>
        <v>0</v>
      </c>
      <c r="Q32" s="37" t="s">
        <v>47</v>
      </c>
      <c r="R32" s="39">
        <f>IF('個人種目エントリー'!$D29=" "," ",'個人種目エントリー'!T29)</f>
        <v>0</v>
      </c>
      <c r="S32" s="50">
        <f>IF('個人種目エントリー'!D29="","",'個人種目エントリー'!W29)</f>
      </c>
      <c r="T32" s="23">
        <f>IF('個人種目エントリー'!$D29=" "," ",'個人種目エントリー'!X29)</f>
        <v>0</v>
      </c>
      <c r="U32" s="38" t="s">
        <v>46</v>
      </c>
      <c r="V32" s="35">
        <f>IF('個人種目エントリー'!$D29=" "," ",'個人種目エントリー'!Y29)</f>
        <v>0</v>
      </c>
      <c r="W32" s="38" t="s">
        <v>47</v>
      </c>
      <c r="X32" s="39">
        <f>IF('個人種目エントリー'!$D29=" "," ",'個人種目エントリー'!Z29)</f>
        <v>0</v>
      </c>
      <c r="Y32" s="44">
        <f t="shared" si="3"/>
      </c>
      <c r="Z32" s="45">
        <f t="shared" si="4"/>
      </c>
      <c r="AA32" s="45">
        <f t="shared" si="5"/>
      </c>
      <c r="AC32" s="157"/>
      <c r="AD32" s="90"/>
      <c r="AE32" s="90"/>
      <c r="AF32" s="90"/>
      <c r="AG32" s="45" t="s">
        <v>215</v>
      </c>
      <c r="AH32" s="330">
        <f>リレーエントリー!U12</f>
      </c>
      <c r="AI32" s="330"/>
      <c r="AJ32" s="330"/>
      <c r="AK32" s="330"/>
      <c r="AL32" s="153">
        <f>リレーエントリー!V12</f>
      </c>
    </row>
    <row r="33" spans="1:38" ht="21.75" customHeight="1">
      <c r="A33" s="41">
        <v>24</v>
      </c>
      <c r="B33" s="344">
        <f>'個人種目エントリー'!D30</f>
        <v>0</v>
      </c>
      <c r="C33" s="345"/>
      <c r="D33" s="78">
        <f>'個人種目エントリー'!E30</f>
        <v>0</v>
      </c>
      <c r="E33" s="32">
        <f>'個人種目エントリー'!C30</f>
        <v>0</v>
      </c>
      <c r="F33" s="30">
        <f>'個人種目エントリー'!I30</f>
        <v>0</v>
      </c>
      <c r="G33" s="27">
        <f>'個人種目エントリー'!J30</f>
        <v>0</v>
      </c>
      <c r="H33" s="34">
        <f>IF('個人種目エントリー'!D30="","",ASC('個人種目エントリー'!F30))</f>
      </c>
      <c r="I33" s="24">
        <f>IF('個人種目エントリー'!D30="","",ASC('個人種目エントリー'!G30))</f>
      </c>
      <c r="J33" s="29">
        <f>IF('個人種目エントリー'!D30="","",ASC('個人種目エントリー'!H30))</f>
      </c>
      <c r="K33" s="148">
        <f>IF('個人種目エントリー'!D30="","",ASC('個人種目エントリー'!K30))</f>
      </c>
      <c r="L33" s="118">
        <f>IF('個人種目エントリー'!D30="","",ASC('個人種目エントリー'!L30))</f>
      </c>
      <c r="M33" s="50">
        <f>IF('個人種目エントリー'!D30="","",'個人種目エントリー'!Q30)</f>
      </c>
      <c r="N33" s="36">
        <f>IF('個人種目エントリー'!$D30=" "," ",'個人種目エントリー'!R30)</f>
        <v>0</v>
      </c>
      <c r="O33" s="37" t="s">
        <v>46</v>
      </c>
      <c r="P33" s="35">
        <f>IF('個人種目エントリー'!$D30=" "," ",'個人種目エントリー'!S30)</f>
        <v>0</v>
      </c>
      <c r="Q33" s="37" t="s">
        <v>47</v>
      </c>
      <c r="R33" s="39">
        <f>IF('個人種目エントリー'!$D30=" "," ",'個人種目エントリー'!T30)</f>
        <v>0</v>
      </c>
      <c r="S33" s="50">
        <f>IF('個人種目エントリー'!D30="","",'個人種目エントリー'!W30)</f>
      </c>
      <c r="T33" s="23">
        <f>IF('個人種目エントリー'!$D30=" "," ",'個人種目エントリー'!X30)</f>
        <v>0</v>
      </c>
      <c r="U33" s="38" t="s">
        <v>46</v>
      </c>
      <c r="V33" s="35">
        <f>IF('個人種目エントリー'!$D30=" "," ",'個人種目エントリー'!Y30)</f>
        <v>0</v>
      </c>
      <c r="W33" s="38" t="s">
        <v>47</v>
      </c>
      <c r="X33" s="39">
        <f>IF('個人種目エントリー'!$D30=" "," ",'個人種目エントリー'!Z30)</f>
        <v>0</v>
      </c>
      <c r="Y33" s="44">
        <f t="shared" si="3"/>
      </c>
      <c r="Z33" s="45">
        <f t="shared" si="4"/>
      </c>
      <c r="AA33" s="45">
        <f t="shared" si="5"/>
      </c>
      <c r="AC33" s="158"/>
      <c r="AD33" s="159"/>
      <c r="AE33" s="159"/>
      <c r="AF33" s="159"/>
      <c r="AG33" s="155" t="s">
        <v>216</v>
      </c>
      <c r="AH33" s="316">
        <f>リレーエントリー!X12</f>
      </c>
      <c r="AI33" s="316"/>
      <c r="AJ33" s="316"/>
      <c r="AK33" s="316"/>
      <c r="AL33" s="156">
        <f>リレーエントリー!Y12</f>
      </c>
    </row>
    <row r="34" spans="1:27" ht="21.75" customHeight="1">
      <c r="A34" s="41">
        <v>25</v>
      </c>
      <c r="B34" s="344">
        <f>'個人種目エントリー'!D31</f>
        <v>0</v>
      </c>
      <c r="C34" s="345"/>
      <c r="D34" s="78">
        <f>'個人種目エントリー'!E31</f>
        <v>0</v>
      </c>
      <c r="E34" s="32">
        <f>'個人種目エントリー'!C31</f>
        <v>0</v>
      </c>
      <c r="F34" s="30">
        <f>'個人種目エントリー'!I31</f>
        <v>0</v>
      </c>
      <c r="G34" s="27">
        <f>'個人種目エントリー'!J31</f>
        <v>0</v>
      </c>
      <c r="H34" s="34">
        <f>IF('個人種目エントリー'!D31="","",ASC('個人種目エントリー'!F31))</f>
      </c>
      <c r="I34" s="24">
        <f>IF('個人種目エントリー'!D31="","",ASC('個人種目エントリー'!G31))</f>
      </c>
      <c r="J34" s="29">
        <f>IF('個人種目エントリー'!D31="","",ASC('個人種目エントリー'!H31))</f>
      </c>
      <c r="K34" s="148">
        <f>IF('個人種目エントリー'!D31="","",ASC('個人種目エントリー'!K31))</f>
      </c>
      <c r="L34" s="118">
        <f>IF('個人種目エントリー'!D31="","",ASC('個人種目エントリー'!L31))</f>
      </c>
      <c r="M34" s="50">
        <f>IF('個人種目エントリー'!D31="","",'個人種目エントリー'!Q31)</f>
      </c>
      <c r="N34" s="36">
        <f>IF('個人種目エントリー'!$D31=" "," ",'個人種目エントリー'!R31)</f>
        <v>0</v>
      </c>
      <c r="O34" s="37" t="s">
        <v>46</v>
      </c>
      <c r="P34" s="35">
        <f>IF('個人種目エントリー'!$D31=" "," ",'個人種目エントリー'!S31)</f>
        <v>0</v>
      </c>
      <c r="Q34" s="37" t="s">
        <v>47</v>
      </c>
      <c r="R34" s="39">
        <f>IF('個人種目エントリー'!$D31=" "," ",'個人種目エントリー'!T31)</f>
        <v>0</v>
      </c>
      <c r="S34" s="50">
        <f>IF('個人種目エントリー'!D31="","",'個人種目エントリー'!W31)</f>
      </c>
      <c r="T34" s="23">
        <f>IF('個人種目エントリー'!$D31=" "," ",'個人種目エントリー'!X31)</f>
        <v>0</v>
      </c>
      <c r="U34" s="38" t="s">
        <v>46</v>
      </c>
      <c r="V34" s="35">
        <f>IF('個人種目エントリー'!$D31=" "," ",'個人種目エントリー'!Y31)</f>
        <v>0</v>
      </c>
      <c r="W34" s="38" t="s">
        <v>47</v>
      </c>
      <c r="X34" s="39">
        <f>IF('個人種目エントリー'!$D31=" "," ",'個人種目エントリー'!Z31)</f>
        <v>0</v>
      </c>
      <c r="Y34" s="44">
        <f t="shared" si="3"/>
      </c>
      <c r="Z34" s="45">
        <f t="shared" si="4"/>
      </c>
      <c r="AA34" s="45">
        <f t="shared" si="5"/>
      </c>
    </row>
    <row r="35" spans="1:38" ht="21.75" customHeight="1">
      <c r="A35" s="41">
        <v>26</v>
      </c>
      <c r="B35" s="344">
        <f>'個人種目エントリー'!D32</f>
        <v>0</v>
      </c>
      <c r="C35" s="345"/>
      <c r="D35" s="78">
        <f>'個人種目エントリー'!E32</f>
        <v>0</v>
      </c>
      <c r="E35" s="32">
        <f>'個人種目エントリー'!C32</f>
        <v>0</v>
      </c>
      <c r="F35" s="30">
        <f>'個人種目エントリー'!I32</f>
        <v>0</v>
      </c>
      <c r="G35" s="27">
        <f>'個人種目エントリー'!J32</f>
        <v>0</v>
      </c>
      <c r="H35" s="34">
        <f>IF('個人種目エントリー'!D32="","",ASC('個人種目エントリー'!F32))</f>
      </c>
      <c r="I35" s="24">
        <f>IF('個人種目エントリー'!D32="","",ASC('個人種目エントリー'!G32))</f>
      </c>
      <c r="J35" s="29">
        <f>IF('個人種目エントリー'!D32="","",ASC('個人種目エントリー'!H32))</f>
      </c>
      <c r="K35" s="148">
        <f>IF('個人種目エントリー'!D32="","",ASC('個人種目エントリー'!K32))</f>
      </c>
      <c r="L35" s="118">
        <f>IF('個人種目エントリー'!D32="","",ASC('個人種目エントリー'!L32))</f>
      </c>
      <c r="M35" s="50">
        <f>IF('個人種目エントリー'!D32="","",'個人種目エントリー'!Q32)</f>
      </c>
      <c r="N35" s="36">
        <f>IF('個人種目エントリー'!$D32=" "," ",'個人種目エントリー'!R32)</f>
        <v>0</v>
      </c>
      <c r="O35" s="37" t="s">
        <v>46</v>
      </c>
      <c r="P35" s="35">
        <f>IF('個人種目エントリー'!$D32=" "," ",'個人種目エントリー'!S32)</f>
        <v>0</v>
      </c>
      <c r="Q35" s="37" t="s">
        <v>47</v>
      </c>
      <c r="R35" s="39">
        <f>IF('個人種目エントリー'!$D32=" "," ",'個人種目エントリー'!T32)</f>
        <v>0</v>
      </c>
      <c r="S35" s="50">
        <f>IF('個人種目エントリー'!D32="","",'個人種目エントリー'!W32)</f>
      </c>
      <c r="T35" s="23">
        <f>IF('個人種目エントリー'!$D32=" "," ",'個人種目エントリー'!X32)</f>
        <v>0</v>
      </c>
      <c r="U35" s="38" t="s">
        <v>46</v>
      </c>
      <c r="V35" s="35">
        <f>IF('個人種目エントリー'!$D32=" "," ",'個人種目エントリー'!Y32)</f>
        <v>0</v>
      </c>
      <c r="W35" s="38" t="s">
        <v>47</v>
      </c>
      <c r="X35" s="39">
        <f>IF('個人種目エントリー'!$D32=" "," ",'個人種目エントリー'!Z32)</f>
        <v>0</v>
      </c>
      <c r="Y35" s="44">
        <f t="shared" si="3"/>
      </c>
      <c r="Z35" s="45">
        <f t="shared" si="4"/>
      </c>
      <c r="AA35" s="45">
        <f t="shared" si="5"/>
      </c>
      <c r="AB35" s="237">
        <f>IF(AC35="","",1)</f>
      </c>
      <c r="AC35" s="319">
        <f>IF(リレーエントリー!B13="","",リレーエントリー!C13)</f>
      </c>
      <c r="AD35" s="319"/>
      <c r="AE35" s="319"/>
      <c r="AF35" s="138">
        <f>IF(リレーエントリー!B13="","",LEFT(リレーエントリー!D13,1))</f>
      </c>
      <c r="AG35" s="138">
        <f>IF(リレーエントリー!B13="","",リレーエントリー!E13)</f>
      </c>
      <c r="AH35" s="405">
        <f>IF(リレーエントリー!B13="","",リレーエントリー!F13&amp;"分"&amp;リレーエントリー!G13&amp;"秒"&amp;リレーエントリー!H13)</f>
      </c>
      <c r="AI35" s="405"/>
      <c r="AJ35" s="405"/>
      <c r="AK35" s="405"/>
      <c r="AL35" s="46">
        <f>IF(リレーエントリー!B13="","",リレーエントリー!I13)</f>
      </c>
    </row>
    <row r="36" spans="1:38" ht="21.75" customHeight="1">
      <c r="A36" s="41">
        <v>27</v>
      </c>
      <c r="B36" s="344">
        <f>'個人種目エントリー'!D33</f>
        <v>0</v>
      </c>
      <c r="C36" s="345"/>
      <c r="D36" s="78">
        <f>'個人種目エントリー'!E33</f>
        <v>0</v>
      </c>
      <c r="E36" s="32">
        <f>'個人種目エントリー'!C33</f>
        <v>0</v>
      </c>
      <c r="F36" s="30">
        <f>'個人種目エントリー'!I33</f>
        <v>0</v>
      </c>
      <c r="G36" s="27">
        <f>'個人種目エントリー'!J33</f>
        <v>0</v>
      </c>
      <c r="H36" s="34">
        <f>IF('個人種目エントリー'!D33="","",ASC('個人種目エントリー'!F33))</f>
      </c>
      <c r="I36" s="24">
        <f>IF('個人種目エントリー'!D33="","",ASC('個人種目エントリー'!G33))</f>
      </c>
      <c r="J36" s="29">
        <f>IF('個人種目エントリー'!D33="","",ASC('個人種目エントリー'!H33))</f>
      </c>
      <c r="K36" s="148">
        <f>IF('個人種目エントリー'!D33="","",ASC('個人種目エントリー'!K33))</f>
      </c>
      <c r="L36" s="118">
        <f>IF('個人種目エントリー'!D33="","",ASC('個人種目エントリー'!L33))</f>
      </c>
      <c r="M36" s="50">
        <f>IF('個人種目エントリー'!D33="","",'個人種目エントリー'!Q33)</f>
      </c>
      <c r="N36" s="36">
        <f>IF('個人種目エントリー'!$D33=" "," ",'個人種目エントリー'!R33)</f>
        <v>0</v>
      </c>
      <c r="O36" s="37" t="s">
        <v>46</v>
      </c>
      <c r="P36" s="35">
        <f>IF('個人種目エントリー'!$D33=" "," ",'個人種目エントリー'!S33)</f>
        <v>0</v>
      </c>
      <c r="Q36" s="37" t="s">
        <v>47</v>
      </c>
      <c r="R36" s="39">
        <f>IF('個人種目エントリー'!$D33=" "," ",'個人種目エントリー'!T33)</f>
        <v>0</v>
      </c>
      <c r="S36" s="50">
        <f>IF('個人種目エントリー'!D33="","",'個人種目エントリー'!W33)</f>
      </c>
      <c r="T36" s="23">
        <f>IF('個人種目エントリー'!$D33=" "," ",'個人種目エントリー'!X33)</f>
        <v>0</v>
      </c>
      <c r="U36" s="38" t="s">
        <v>46</v>
      </c>
      <c r="V36" s="35">
        <f>IF('個人種目エントリー'!$D33=" "," ",'個人種目エントリー'!Y33)</f>
        <v>0</v>
      </c>
      <c r="W36" s="38" t="s">
        <v>47</v>
      </c>
      <c r="X36" s="39">
        <f>IF('個人種目エントリー'!$D33=" "," ",'個人種目エントリー'!Z33)</f>
        <v>0</v>
      </c>
      <c r="Y36" s="44">
        <f t="shared" si="3"/>
      </c>
      <c r="Z36" s="45">
        <f t="shared" si="4"/>
      </c>
      <c r="AA36" s="45">
        <f t="shared" si="5"/>
      </c>
      <c r="AC36" s="152"/>
      <c r="AD36" s="45"/>
      <c r="AE36" s="45"/>
      <c r="AF36" s="45"/>
      <c r="AG36" s="45" t="s">
        <v>213</v>
      </c>
      <c r="AH36" s="329">
        <f>リレーエントリー!O13</f>
      </c>
      <c r="AI36" s="329"/>
      <c r="AJ36" s="329"/>
      <c r="AK36" s="329"/>
      <c r="AL36" s="153">
        <f>リレーエントリー!P13</f>
      </c>
    </row>
    <row r="37" spans="1:38" ht="21.75" customHeight="1">
      <c r="A37" s="41">
        <v>28</v>
      </c>
      <c r="B37" s="344">
        <f>'個人種目エントリー'!D34</f>
        <v>0</v>
      </c>
      <c r="C37" s="345"/>
      <c r="D37" s="78">
        <f>'個人種目エントリー'!E34</f>
        <v>0</v>
      </c>
      <c r="E37" s="32">
        <f>'個人種目エントリー'!C34</f>
        <v>0</v>
      </c>
      <c r="F37" s="30">
        <f>'個人種目エントリー'!I34</f>
        <v>0</v>
      </c>
      <c r="G37" s="27">
        <f>'個人種目エントリー'!J34</f>
        <v>0</v>
      </c>
      <c r="H37" s="34">
        <f>IF('個人種目エントリー'!D34="","",ASC('個人種目エントリー'!F34))</f>
      </c>
      <c r="I37" s="24">
        <f>IF('個人種目エントリー'!D34="","",ASC('個人種目エントリー'!G34))</f>
      </c>
      <c r="J37" s="29">
        <f>IF('個人種目エントリー'!D34="","",ASC('個人種目エントリー'!H34))</f>
      </c>
      <c r="K37" s="148">
        <f>IF('個人種目エントリー'!D34="","",ASC('個人種目エントリー'!K34))</f>
      </c>
      <c r="L37" s="118">
        <f>IF('個人種目エントリー'!D34="","",ASC('個人種目エントリー'!L34))</f>
      </c>
      <c r="M37" s="50">
        <f>IF('個人種目エントリー'!D34="","",'個人種目エントリー'!Q34)</f>
      </c>
      <c r="N37" s="36">
        <f>IF('個人種目エントリー'!$D34=" "," ",'個人種目エントリー'!R34)</f>
        <v>0</v>
      </c>
      <c r="O37" s="37" t="s">
        <v>46</v>
      </c>
      <c r="P37" s="35">
        <f>IF('個人種目エントリー'!$D34=" "," ",'個人種目エントリー'!S34)</f>
        <v>0</v>
      </c>
      <c r="Q37" s="37" t="s">
        <v>47</v>
      </c>
      <c r="R37" s="39">
        <f>IF('個人種目エントリー'!$D34=" "," ",'個人種目エントリー'!T34)</f>
        <v>0</v>
      </c>
      <c r="S37" s="50">
        <f>IF('個人種目エントリー'!D34="","",'個人種目エントリー'!W34)</f>
      </c>
      <c r="T37" s="23">
        <f>IF('個人種目エントリー'!$D34=" "," ",'個人種目エントリー'!X34)</f>
        <v>0</v>
      </c>
      <c r="U37" s="38" t="s">
        <v>46</v>
      </c>
      <c r="V37" s="35">
        <f>IF('個人種目エントリー'!$D34=" "," ",'個人種目エントリー'!Y34)</f>
        <v>0</v>
      </c>
      <c r="W37" s="38" t="s">
        <v>47</v>
      </c>
      <c r="X37" s="39">
        <f>IF('個人種目エントリー'!$D34=" "," ",'個人種目エントリー'!Z34)</f>
        <v>0</v>
      </c>
      <c r="Y37" s="44">
        <f t="shared" si="3"/>
      </c>
      <c r="Z37" s="45">
        <f t="shared" si="4"/>
      </c>
      <c r="AA37" s="45">
        <f t="shared" si="5"/>
      </c>
      <c r="AC37" s="152"/>
      <c r="AD37" s="45"/>
      <c r="AE37" s="45"/>
      <c r="AF37" s="45"/>
      <c r="AG37" s="45" t="s">
        <v>214</v>
      </c>
      <c r="AH37" s="330">
        <f>リレーエントリー!R13</f>
      </c>
      <c r="AI37" s="330"/>
      <c r="AJ37" s="330"/>
      <c r="AK37" s="330"/>
      <c r="AL37" s="153">
        <f>リレーエントリー!S13</f>
      </c>
    </row>
    <row r="38" spans="1:38" ht="21.75" customHeight="1">
      <c r="A38" s="41">
        <v>29</v>
      </c>
      <c r="B38" s="344">
        <f>'個人種目エントリー'!D35</f>
        <v>0</v>
      </c>
      <c r="C38" s="345"/>
      <c r="D38" s="78">
        <f>'個人種目エントリー'!E35</f>
        <v>0</v>
      </c>
      <c r="E38" s="32">
        <f>'個人種目エントリー'!C35</f>
        <v>0</v>
      </c>
      <c r="F38" s="30">
        <f>'個人種目エントリー'!I35</f>
        <v>0</v>
      </c>
      <c r="G38" s="27">
        <f>'個人種目エントリー'!J35</f>
        <v>0</v>
      </c>
      <c r="H38" s="34">
        <f>IF('個人種目エントリー'!D35="","",ASC('個人種目エントリー'!F35))</f>
      </c>
      <c r="I38" s="24">
        <f>IF('個人種目エントリー'!D35="","",ASC('個人種目エントリー'!G35))</f>
      </c>
      <c r="J38" s="29">
        <f>IF('個人種目エントリー'!D35="","",ASC('個人種目エントリー'!H35))</f>
      </c>
      <c r="K38" s="148">
        <f>IF('個人種目エントリー'!D35="","",ASC('個人種目エントリー'!K35))</f>
      </c>
      <c r="L38" s="118">
        <f>IF('個人種目エントリー'!D35="","",ASC('個人種目エントリー'!L35))</f>
      </c>
      <c r="M38" s="50">
        <f>IF('個人種目エントリー'!D35="","",'個人種目エントリー'!Q35)</f>
      </c>
      <c r="N38" s="36">
        <f>IF('個人種目エントリー'!$D35=" "," ",'個人種目エントリー'!R35)</f>
        <v>0</v>
      </c>
      <c r="O38" s="37" t="s">
        <v>46</v>
      </c>
      <c r="P38" s="35">
        <f>IF('個人種目エントリー'!$D35=" "," ",'個人種目エントリー'!S35)</f>
        <v>0</v>
      </c>
      <c r="Q38" s="37" t="s">
        <v>47</v>
      </c>
      <c r="R38" s="39">
        <f>IF('個人種目エントリー'!$D35=" "," ",'個人種目エントリー'!T35)</f>
        <v>0</v>
      </c>
      <c r="S38" s="50">
        <f>IF('個人種目エントリー'!D35="","",'個人種目エントリー'!W35)</f>
      </c>
      <c r="T38" s="23">
        <f>IF('個人種目エントリー'!$D35=" "," ",'個人種目エントリー'!X35)</f>
        <v>0</v>
      </c>
      <c r="U38" s="38" t="s">
        <v>46</v>
      </c>
      <c r="V38" s="35">
        <f>IF('個人種目エントリー'!$D35=" "," ",'個人種目エントリー'!Y35)</f>
        <v>0</v>
      </c>
      <c r="W38" s="38" t="s">
        <v>47</v>
      </c>
      <c r="X38" s="39">
        <f>IF('個人種目エントリー'!$D35=" "," ",'個人種目エントリー'!Z35)</f>
        <v>0</v>
      </c>
      <c r="Y38" s="44">
        <f t="shared" si="3"/>
      </c>
      <c r="Z38" s="45">
        <f t="shared" si="4"/>
      </c>
      <c r="AA38" s="45">
        <f t="shared" si="5"/>
      </c>
      <c r="AC38" s="152"/>
      <c r="AD38" s="45"/>
      <c r="AE38" s="45"/>
      <c r="AF38" s="45"/>
      <c r="AG38" s="45" t="s">
        <v>215</v>
      </c>
      <c r="AH38" s="330">
        <f>リレーエントリー!U13</f>
      </c>
      <c r="AI38" s="330"/>
      <c r="AJ38" s="330"/>
      <c r="AK38" s="330"/>
      <c r="AL38" s="153">
        <f>リレーエントリー!V13</f>
      </c>
    </row>
    <row r="39" spans="1:38" ht="21.75" customHeight="1">
      <c r="A39" s="41">
        <v>30</v>
      </c>
      <c r="B39" s="344">
        <f>'個人種目エントリー'!D36</f>
        <v>0</v>
      </c>
      <c r="C39" s="345"/>
      <c r="D39" s="78">
        <f>'個人種目エントリー'!E36</f>
        <v>0</v>
      </c>
      <c r="E39" s="32">
        <f>'個人種目エントリー'!C36</f>
        <v>0</v>
      </c>
      <c r="F39" s="30">
        <f>'個人種目エントリー'!I36</f>
        <v>0</v>
      </c>
      <c r="G39" s="27">
        <f>'個人種目エントリー'!J36</f>
        <v>0</v>
      </c>
      <c r="H39" s="34">
        <f>IF('個人種目エントリー'!D36="","",ASC('個人種目エントリー'!F36))</f>
      </c>
      <c r="I39" s="24">
        <f>IF('個人種目エントリー'!D36="","",ASC('個人種目エントリー'!G36))</f>
      </c>
      <c r="J39" s="29">
        <f>IF('個人種目エントリー'!D36="","",ASC('個人種目エントリー'!H36))</f>
      </c>
      <c r="K39" s="148">
        <f>IF('個人種目エントリー'!D36="","",ASC('個人種目エントリー'!K36))</f>
      </c>
      <c r="L39" s="118">
        <f>IF('個人種目エントリー'!D36="","",ASC('個人種目エントリー'!L36))</f>
      </c>
      <c r="M39" s="50">
        <f>IF('個人種目エントリー'!D36="","",'個人種目エントリー'!Q36)</f>
      </c>
      <c r="N39" s="36">
        <f>IF('個人種目エントリー'!$D36=" "," ",'個人種目エントリー'!R36)</f>
        <v>0</v>
      </c>
      <c r="O39" s="37" t="s">
        <v>46</v>
      </c>
      <c r="P39" s="35">
        <f>IF('個人種目エントリー'!$D36=" "," ",'個人種目エントリー'!S36)</f>
        <v>0</v>
      </c>
      <c r="Q39" s="37" t="s">
        <v>47</v>
      </c>
      <c r="R39" s="39">
        <f>IF('個人種目エントリー'!$D36=" "," ",'個人種目エントリー'!T36)</f>
        <v>0</v>
      </c>
      <c r="S39" s="50">
        <f>IF('個人種目エントリー'!D36="","",'個人種目エントリー'!W36)</f>
      </c>
      <c r="T39" s="23">
        <f>IF('個人種目エントリー'!$D36=" "," ",'個人種目エントリー'!X36)</f>
        <v>0</v>
      </c>
      <c r="U39" s="38" t="s">
        <v>46</v>
      </c>
      <c r="V39" s="35">
        <f>IF('個人種目エントリー'!$D36=" "," ",'個人種目エントリー'!Y36)</f>
        <v>0</v>
      </c>
      <c r="W39" s="38" t="s">
        <v>47</v>
      </c>
      <c r="X39" s="39">
        <f>IF('個人種目エントリー'!$D36=" "," ",'個人種目エントリー'!Z36)</f>
        <v>0</v>
      </c>
      <c r="Y39" s="44">
        <f t="shared" si="3"/>
      </c>
      <c r="Z39" s="45">
        <f t="shared" si="4"/>
      </c>
      <c r="AA39" s="45">
        <f t="shared" si="5"/>
      </c>
      <c r="AC39" s="154"/>
      <c r="AD39" s="155"/>
      <c r="AE39" s="155"/>
      <c r="AF39" s="155"/>
      <c r="AG39" s="155" t="s">
        <v>216</v>
      </c>
      <c r="AH39" s="316">
        <f>リレーエントリー!X13</f>
      </c>
      <c r="AI39" s="316"/>
      <c r="AJ39" s="316"/>
      <c r="AK39" s="316"/>
      <c r="AL39" s="156">
        <f>リレーエントリー!Y13</f>
      </c>
    </row>
    <row r="40" spans="1:37" ht="21.75" customHeight="1">
      <c r="A40" s="41">
        <v>31</v>
      </c>
      <c r="B40" s="344">
        <f>'個人種目エントリー'!D37</f>
        <v>0</v>
      </c>
      <c r="C40" s="345"/>
      <c r="D40" s="78">
        <f>'個人種目エントリー'!E37</f>
        <v>0</v>
      </c>
      <c r="E40" s="32">
        <f>'個人種目エントリー'!C37</f>
        <v>0</v>
      </c>
      <c r="F40" s="30">
        <f>'個人種目エントリー'!I37</f>
        <v>0</v>
      </c>
      <c r="G40" s="27">
        <f>'個人種目エントリー'!J37</f>
        <v>0</v>
      </c>
      <c r="H40" s="34">
        <f>IF('個人種目エントリー'!D37="","",ASC('個人種目エントリー'!F37))</f>
      </c>
      <c r="I40" s="24">
        <f>IF('個人種目エントリー'!D37="","",ASC('個人種目エントリー'!G37))</f>
      </c>
      <c r="J40" s="29">
        <f>IF('個人種目エントリー'!D37="","",ASC('個人種目エントリー'!H37))</f>
      </c>
      <c r="K40" s="148">
        <f>IF('個人種目エントリー'!D37="","",ASC('個人種目エントリー'!K37))</f>
      </c>
      <c r="L40" s="118">
        <f>IF('個人種目エントリー'!D37="","",ASC('個人種目エントリー'!L37))</f>
      </c>
      <c r="M40" s="50">
        <f>IF('個人種目エントリー'!D37="","",'個人種目エントリー'!Q37)</f>
      </c>
      <c r="N40" s="36">
        <f>IF('個人種目エントリー'!$D37=" "," ",'個人種目エントリー'!R37)</f>
        <v>0</v>
      </c>
      <c r="O40" s="37" t="s">
        <v>46</v>
      </c>
      <c r="P40" s="35">
        <f>IF('個人種目エントリー'!$D37=" "," ",'個人種目エントリー'!S37)</f>
        <v>0</v>
      </c>
      <c r="Q40" s="37" t="s">
        <v>47</v>
      </c>
      <c r="R40" s="39">
        <f>IF('個人種目エントリー'!$D37=" "," ",'個人種目エントリー'!T37)</f>
        <v>0</v>
      </c>
      <c r="S40" s="50">
        <f>IF('個人種目エントリー'!D37="","",'個人種目エントリー'!W37)</f>
      </c>
      <c r="T40" s="23">
        <f>IF('個人種目エントリー'!$D37=" "," ",'個人種目エントリー'!X37)</f>
        <v>0</v>
      </c>
      <c r="U40" s="38" t="s">
        <v>46</v>
      </c>
      <c r="V40" s="35">
        <f>IF('個人種目エントリー'!$D37=" "," ",'個人種目エントリー'!Y37)</f>
        <v>0</v>
      </c>
      <c r="W40" s="38" t="s">
        <v>47</v>
      </c>
      <c r="X40" s="39">
        <f>IF('個人種目エントリー'!$D37=" "," ",'個人種目エントリー'!Z37)</f>
        <v>0</v>
      </c>
      <c r="Y40" s="44">
        <f aca="true" t="shared" si="6" ref="Y40:Y53">IF(E40="男子",1,IF(E40="女子",2,""))</f>
      </c>
      <c r="Z40" s="45">
        <f aca="true" t="shared" si="7" ref="Z40:Z53">M40&amp;Y40</f>
      </c>
      <c r="AA40" s="45">
        <f aca="true" t="shared" si="8" ref="AA40:AA53">S40&amp;Y40</f>
      </c>
      <c r="AC40" s="93"/>
      <c r="AD40" s="93"/>
      <c r="AE40" s="93"/>
      <c r="AF40" s="93"/>
      <c r="AG40" s="93"/>
      <c r="AH40" s="93"/>
      <c r="AI40" s="93"/>
      <c r="AJ40" s="93"/>
      <c r="AK40" s="93"/>
    </row>
    <row r="41" spans="1:27" ht="21.75" customHeight="1">
      <c r="A41" s="41">
        <v>32</v>
      </c>
      <c r="B41" s="344">
        <f>'個人種目エントリー'!D38</f>
        <v>0</v>
      </c>
      <c r="C41" s="345"/>
      <c r="D41" s="78">
        <f>'個人種目エントリー'!E38</f>
        <v>0</v>
      </c>
      <c r="E41" s="32">
        <f>'個人種目エントリー'!C38</f>
        <v>0</v>
      </c>
      <c r="F41" s="30">
        <f>'個人種目エントリー'!I38</f>
        <v>0</v>
      </c>
      <c r="G41" s="27">
        <f>'個人種目エントリー'!J38</f>
        <v>0</v>
      </c>
      <c r="H41" s="34">
        <f>IF('個人種目エントリー'!D38="","",ASC('個人種目エントリー'!F38))</f>
      </c>
      <c r="I41" s="24">
        <f>IF('個人種目エントリー'!D38="","",ASC('個人種目エントリー'!G38))</f>
      </c>
      <c r="J41" s="29">
        <f>IF('個人種目エントリー'!D38="","",ASC('個人種目エントリー'!H38))</f>
      </c>
      <c r="K41" s="148">
        <f>IF('個人種目エントリー'!D38="","",ASC('個人種目エントリー'!K38))</f>
      </c>
      <c r="L41" s="118">
        <f>IF('個人種目エントリー'!D38="","",ASC('個人種目エントリー'!L38))</f>
      </c>
      <c r="M41" s="50">
        <f>IF('個人種目エントリー'!D38="","",'個人種目エントリー'!Q38)</f>
      </c>
      <c r="N41" s="36">
        <f>IF('個人種目エントリー'!$D38=" "," ",'個人種目エントリー'!R38)</f>
        <v>0</v>
      </c>
      <c r="O41" s="37" t="s">
        <v>46</v>
      </c>
      <c r="P41" s="35">
        <f>IF('個人種目エントリー'!$D38=" "," ",'個人種目エントリー'!S38)</f>
        <v>0</v>
      </c>
      <c r="Q41" s="37" t="s">
        <v>47</v>
      </c>
      <c r="R41" s="39">
        <f>IF('個人種目エントリー'!$D38=" "," ",'個人種目エントリー'!T38)</f>
        <v>0</v>
      </c>
      <c r="S41" s="50">
        <f>IF('個人種目エントリー'!D38="","",'個人種目エントリー'!W38)</f>
      </c>
      <c r="T41" s="23">
        <f>IF('個人種目エントリー'!$D38=" "," ",'個人種目エントリー'!X38)</f>
        <v>0</v>
      </c>
      <c r="U41" s="38" t="s">
        <v>46</v>
      </c>
      <c r="V41" s="35">
        <f>IF('個人種目エントリー'!$D38=" "," ",'個人種目エントリー'!Y38)</f>
        <v>0</v>
      </c>
      <c r="W41" s="38" t="s">
        <v>47</v>
      </c>
      <c r="X41" s="39">
        <f>IF('個人種目エントリー'!$D38=" "," ",'個人種目エントリー'!Z38)</f>
        <v>0</v>
      </c>
      <c r="Y41" s="44">
        <f t="shared" si="6"/>
      </c>
      <c r="Z41" s="45">
        <f t="shared" si="7"/>
      </c>
      <c r="AA41" s="45">
        <f t="shared" si="8"/>
      </c>
    </row>
    <row r="42" spans="1:29" ht="21.75" customHeight="1">
      <c r="A42" s="41">
        <v>33</v>
      </c>
      <c r="B42" s="344">
        <f>'個人種目エントリー'!D39</f>
        <v>0</v>
      </c>
      <c r="C42" s="345"/>
      <c r="D42" s="78">
        <f>'個人種目エントリー'!E39</f>
        <v>0</v>
      </c>
      <c r="E42" s="32">
        <f>'個人種目エントリー'!C39</f>
        <v>0</v>
      </c>
      <c r="F42" s="30">
        <f>'個人種目エントリー'!I39</f>
        <v>0</v>
      </c>
      <c r="G42" s="27">
        <f>'個人種目エントリー'!J39</f>
        <v>0</v>
      </c>
      <c r="H42" s="34">
        <f>IF('個人種目エントリー'!D39="","",ASC('個人種目エントリー'!F39))</f>
      </c>
      <c r="I42" s="24">
        <f>IF('個人種目エントリー'!D39="","",ASC('個人種目エントリー'!G39))</f>
      </c>
      <c r="J42" s="29">
        <f>IF('個人種目エントリー'!D39="","",ASC('個人種目エントリー'!H39))</f>
      </c>
      <c r="K42" s="148">
        <f>IF('個人種目エントリー'!D39="","",ASC('個人種目エントリー'!K39))</f>
      </c>
      <c r="L42" s="118">
        <f>IF('個人種目エントリー'!D39="","",ASC('個人種目エントリー'!L39))</f>
      </c>
      <c r="M42" s="50">
        <f>IF('個人種目エントリー'!D39="","",'個人種目エントリー'!Q39)</f>
      </c>
      <c r="N42" s="36">
        <f>IF('個人種目エントリー'!$D39=" "," ",'個人種目エントリー'!R39)</f>
        <v>0</v>
      </c>
      <c r="O42" s="37" t="s">
        <v>46</v>
      </c>
      <c r="P42" s="35">
        <f>IF('個人種目エントリー'!$D39=" "," ",'個人種目エントリー'!S39)</f>
        <v>0</v>
      </c>
      <c r="Q42" s="37" t="s">
        <v>47</v>
      </c>
      <c r="R42" s="39">
        <f>IF('個人種目エントリー'!$D39=" "," ",'個人種目エントリー'!T39)</f>
        <v>0</v>
      </c>
      <c r="S42" s="50">
        <f>IF('個人種目エントリー'!D39="","",'個人種目エントリー'!W39)</f>
      </c>
      <c r="T42" s="23">
        <f>IF('個人種目エントリー'!$D39=" "," ",'個人種目エントリー'!X39)</f>
        <v>0</v>
      </c>
      <c r="U42" s="38" t="s">
        <v>46</v>
      </c>
      <c r="V42" s="35">
        <f>IF('個人種目エントリー'!$D39=" "," ",'個人種目エントリー'!Y39)</f>
        <v>0</v>
      </c>
      <c r="W42" s="38" t="s">
        <v>47</v>
      </c>
      <c r="X42" s="39">
        <f>IF('個人種目エントリー'!$D39=" "," ",'個人種目エントリー'!Z39)</f>
        <v>0</v>
      </c>
      <c r="Y42" s="44">
        <f t="shared" si="6"/>
      </c>
      <c r="Z42" s="45">
        <f t="shared" si="7"/>
      </c>
      <c r="AA42" s="45">
        <f t="shared" si="8"/>
      </c>
      <c r="AC42" s="25" t="s">
        <v>228</v>
      </c>
    </row>
    <row r="43" spans="1:38" ht="21.75" customHeight="1">
      <c r="A43" s="41">
        <v>34</v>
      </c>
      <c r="B43" s="344">
        <f>'個人種目エントリー'!D40</f>
        <v>0</v>
      </c>
      <c r="C43" s="345"/>
      <c r="D43" s="78">
        <f>'個人種目エントリー'!E40</f>
        <v>0</v>
      </c>
      <c r="E43" s="32">
        <f>'個人種目エントリー'!C40</f>
        <v>0</v>
      </c>
      <c r="F43" s="30">
        <f>'個人種目エントリー'!I40</f>
        <v>0</v>
      </c>
      <c r="G43" s="27">
        <f>'個人種目エントリー'!J40</f>
        <v>0</v>
      </c>
      <c r="H43" s="34">
        <f>IF('個人種目エントリー'!D40="","",ASC('個人種目エントリー'!F40))</f>
      </c>
      <c r="I43" s="24">
        <f>IF('個人種目エントリー'!D40="","",ASC('個人種目エントリー'!G40))</f>
      </c>
      <c r="J43" s="29">
        <f>IF('個人種目エントリー'!D40="","",ASC('個人種目エントリー'!H40))</f>
      </c>
      <c r="K43" s="148">
        <f>IF('個人種目エントリー'!D40="","",ASC('個人種目エントリー'!K40))</f>
      </c>
      <c r="L43" s="118">
        <f>IF('個人種目エントリー'!D40="","",ASC('個人種目エントリー'!L40))</f>
      </c>
      <c r="M43" s="50">
        <f>IF('個人種目エントリー'!D40="","",'個人種目エントリー'!Q40)</f>
      </c>
      <c r="N43" s="36">
        <f>IF('個人種目エントリー'!$D40=" "," ",'個人種目エントリー'!R40)</f>
        <v>0</v>
      </c>
      <c r="O43" s="37" t="s">
        <v>46</v>
      </c>
      <c r="P43" s="35">
        <f>IF('個人種目エントリー'!$D40=" "," ",'個人種目エントリー'!S40)</f>
        <v>0</v>
      </c>
      <c r="Q43" s="37" t="s">
        <v>47</v>
      </c>
      <c r="R43" s="39">
        <f>IF('個人種目エントリー'!$D40=" "," ",'個人種目エントリー'!T40)</f>
        <v>0</v>
      </c>
      <c r="S43" s="50">
        <f>IF('個人種目エントリー'!D40="","",'個人種目エントリー'!W40)</f>
      </c>
      <c r="T43" s="23">
        <f>IF('個人種目エントリー'!$D40=" "," ",'個人種目エントリー'!X40)</f>
        <v>0</v>
      </c>
      <c r="U43" s="38" t="s">
        <v>46</v>
      </c>
      <c r="V43" s="35">
        <f>IF('個人種目エントリー'!$D40=" "," ",'個人種目エントリー'!Y40)</f>
        <v>0</v>
      </c>
      <c r="W43" s="38" t="s">
        <v>47</v>
      </c>
      <c r="X43" s="39">
        <f>IF('個人種目エントリー'!$D40=" "," ",'個人種目エントリー'!Z40)</f>
        <v>0</v>
      </c>
      <c r="Y43" s="44">
        <f t="shared" si="6"/>
      </c>
      <c r="Z43" s="45">
        <f t="shared" si="7"/>
      </c>
      <c r="AA43" s="45">
        <f t="shared" si="8"/>
      </c>
      <c r="AC43" s="315" t="s">
        <v>229</v>
      </c>
      <c r="AD43" s="315"/>
      <c r="AE43" s="315"/>
      <c r="AF43" s="315"/>
      <c r="AG43" s="315"/>
      <c r="AH43" s="317">
        <f>AH50*2000</f>
        <v>0</v>
      </c>
      <c r="AI43" s="317"/>
      <c r="AJ43" s="317"/>
      <c r="AK43" s="317"/>
      <c r="AL43" s="25" t="s">
        <v>232</v>
      </c>
    </row>
    <row r="44" spans="1:38" ht="21.75" customHeight="1">
      <c r="A44" s="41">
        <v>35</v>
      </c>
      <c r="B44" s="344">
        <f>'個人種目エントリー'!D41</f>
        <v>0</v>
      </c>
      <c r="C44" s="345"/>
      <c r="D44" s="78">
        <f>'個人種目エントリー'!E41</f>
        <v>0</v>
      </c>
      <c r="E44" s="32">
        <f>'個人種目エントリー'!C41</f>
        <v>0</v>
      </c>
      <c r="F44" s="30">
        <f>'個人種目エントリー'!I41</f>
        <v>0</v>
      </c>
      <c r="G44" s="27">
        <f>'個人種目エントリー'!J41</f>
        <v>0</v>
      </c>
      <c r="H44" s="34">
        <f>IF('個人種目エントリー'!D41="","",ASC('個人種目エントリー'!F41))</f>
      </c>
      <c r="I44" s="24">
        <f>IF('個人種目エントリー'!D41="","",ASC('個人種目エントリー'!G41))</f>
      </c>
      <c r="J44" s="29">
        <f>IF('個人種目エントリー'!D41="","",ASC('個人種目エントリー'!H41))</f>
      </c>
      <c r="K44" s="148">
        <f>IF('個人種目エントリー'!D41="","",ASC('個人種目エントリー'!K41))</f>
      </c>
      <c r="L44" s="118">
        <f>IF('個人種目エントリー'!D41="","",ASC('個人種目エントリー'!L41))</f>
      </c>
      <c r="M44" s="50">
        <f>IF('個人種目エントリー'!D41="","",'個人種目エントリー'!Q41)</f>
      </c>
      <c r="N44" s="36">
        <f>IF('個人種目エントリー'!$D41=" "," ",'個人種目エントリー'!R41)</f>
        <v>0</v>
      </c>
      <c r="O44" s="37" t="s">
        <v>46</v>
      </c>
      <c r="P44" s="35">
        <f>IF('個人種目エントリー'!$D41=" "," ",'個人種目エントリー'!S41)</f>
        <v>0</v>
      </c>
      <c r="Q44" s="37" t="s">
        <v>47</v>
      </c>
      <c r="R44" s="39">
        <f>IF('個人種目エントリー'!$D41=" "," ",'個人種目エントリー'!T41)</f>
        <v>0</v>
      </c>
      <c r="S44" s="50">
        <f>IF('個人種目エントリー'!D41="","",'個人種目エントリー'!W41)</f>
      </c>
      <c r="T44" s="23">
        <f>IF('個人種目エントリー'!$D41=" "," ",'個人種目エントリー'!X41)</f>
        <v>0</v>
      </c>
      <c r="U44" s="38" t="s">
        <v>46</v>
      </c>
      <c r="V44" s="35">
        <f>IF('個人種目エントリー'!$D41=" "," ",'個人種目エントリー'!Y41)</f>
        <v>0</v>
      </c>
      <c r="W44" s="38" t="s">
        <v>47</v>
      </c>
      <c r="X44" s="39">
        <f>IF('個人種目エントリー'!$D41=" "," ",'個人種目エントリー'!Z41)</f>
        <v>0</v>
      </c>
      <c r="Y44" s="44">
        <f t="shared" si="6"/>
      </c>
      <c r="Z44" s="45">
        <f t="shared" si="7"/>
      </c>
      <c r="AA44" s="45">
        <f t="shared" si="8"/>
      </c>
      <c r="AC44" s="316" t="s">
        <v>230</v>
      </c>
      <c r="AD44" s="316"/>
      <c r="AE44" s="316"/>
      <c r="AF44" s="316"/>
      <c r="AG44" s="316"/>
      <c r="AH44" s="318">
        <f>SUM(AB11:AB35)*1000</f>
        <v>0</v>
      </c>
      <c r="AI44" s="318"/>
      <c r="AJ44" s="318"/>
      <c r="AK44" s="318"/>
      <c r="AL44" s="155" t="s">
        <v>232</v>
      </c>
    </row>
    <row r="45" spans="1:38" ht="21.75" customHeight="1">
      <c r="A45" s="41">
        <v>36</v>
      </c>
      <c r="B45" s="344">
        <f>'個人種目エントリー'!D42</f>
        <v>0</v>
      </c>
      <c r="C45" s="345"/>
      <c r="D45" s="78">
        <f>'個人種目エントリー'!E42</f>
        <v>0</v>
      </c>
      <c r="E45" s="32">
        <f>'個人種目エントリー'!C42</f>
        <v>0</v>
      </c>
      <c r="F45" s="30">
        <f>'個人種目エントリー'!I42</f>
        <v>0</v>
      </c>
      <c r="G45" s="27">
        <f>'個人種目エントリー'!J42</f>
        <v>0</v>
      </c>
      <c r="H45" s="34">
        <f>IF('個人種目エントリー'!D42="","",ASC('個人種目エントリー'!F42))</f>
      </c>
      <c r="I45" s="24">
        <f>IF('個人種目エントリー'!D42="","",ASC('個人種目エントリー'!G42))</f>
      </c>
      <c r="J45" s="29">
        <f>IF('個人種目エントリー'!D42="","",ASC('個人種目エントリー'!H42))</f>
      </c>
      <c r="K45" s="148">
        <f>IF('個人種目エントリー'!D42="","",ASC('個人種目エントリー'!K42))</f>
      </c>
      <c r="L45" s="118">
        <f>IF('個人種目エントリー'!D42="","",ASC('個人種目エントリー'!L42))</f>
      </c>
      <c r="M45" s="50">
        <f>IF('個人種目エントリー'!D42="","",'個人種目エントリー'!Q42)</f>
      </c>
      <c r="N45" s="36">
        <f>IF('個人種目エントリー'!$D42=" "," ",'個人種目エントリー'!R42)</f>
        <v>0</v>
      </c>
      <c r="O45" s="37" t="s">
        <v>46</v>
      </c>
      <c r="P45" s="35">
        <f>IF('個人種目エントリー'!$D42=" "," ",'個人種目エントリー'!S42)</f>
        <v>0</v>
      </c>
      <c r="Q45" s="37" t="s">
        <v>47</v>
      </c>
      <c r="R45" s="39">
        <f>IF('個人種目エントリー'!$D42=" "," ",'個人種目エントリー'!T42)</f>
        <v>0</v>
      </c>
      <c r="S45" s="50">
        <f>IF('個人種目エントリー'!D42="","",'個人種目エントリー'!W42)</f>
      </c>
      <c r="T45" s="23">
        <f>IF('個人種目エントリー'!$D42=" "," ",'個人種目エントリー'!X42)</f>
        <v>0</v>
      </c>
      <c r="U45" s="38" t="s">
        <v>46</v>
      </c>
      <c r="V45" s="35">
        <f>IF('個人種目エントリー'!$D42=" "," ",'個人種目エントリー'!Y42)</f>
        <v>0</v>
      </c>
      <c r="W45" s="38" t="s">
        <v>47</v>
      </c>
      <c r="X45" s="39">
        <f>IF('個人種目エントリー'!$D42=" "," ",'個人種目エントリー'!Z42)</f>
        <v>0</v>
      </c>
      <c r="Y45" s="44">
        <f t="shared" si="6"/>
      </c>
      <c r="Z45" s="45">
        <f t="shared" si="7"/>
      </c>
      <c r="AA45" s="45">
        <f t="shared" si="8"/>
      </c>
      <c r="AC45" s="315" t="s">
        <v>231</v>
      </c>
      <c r="AD45" s="315"/>
      <c r="AE45" s="315"/>
      <c r="AF45" s="315"/>
      <c r="AG45" s="315"/>
      <c r="AH45" s="317">
        <f>AH44+AH43</f>
        <v>0</v>
      </c>
      <c r="AI45" s="317"/>
      <c r="AJ45" s="317"/>
      <c r="AK45" s="317"/>
      <c r="AL45" s="25" t="s">
        <v>232</v>
      </c>
    </row>
    <row r="46" spans="1:27" ht="21.75" customHeight="1">
      <c r="A46" s="41">
        <v>37</v>
      </c>
      <c r="B46" s="344">
        <f>'個人種目エントリー'!D43</f>
        <v>0</v>
      </c>
      <c r="C46" s="345"/>
      <c r="D46" s="78">
        <f>'個人種目エントリー'!E43</f>
        <v>0</v>
      </c>
      <c r="E46" s="32">
        <f>'個人種目エントリー'!C43</f>
        <v>0</v>
      </c>
      <c r="F46" s="30">
        <f>'個人種目エントリー'!I43</f>
        <v>0</v>
      </c>
      <c r="G46" s="27">
        <f>'個人種目エントリー'!J43</f>
        <v>0</v>
      </c>
      <c r="H46" s="34">
        <f>IF('個人種目エントリー'!D43="","",ASC('個人種目エントリー'!F43))</f>
      </c>
      <c r="I46" s="24">
        <f>IF('個人種目エントリー'!D43="","",ASC('個人種目エントリー'!G43))</f>
      </c>
      <c r="J46" s="29">
        <f>IF('個人種目エントリー'!D43="","",ASC('個人種目エントリー'!H43))</f>
      </c>
      <c r="K46" s="148">
        <f>IF('個人種目エントリー'!D43="","",ASC('個人種目エントリー'!K43))</f>
      </c>
      <c r="L46" s="118">
        <f>IF('個人種目エントリー'!D43="","",ASC('個人種目エントリー'!L43))</f>
      </c>
      <c r="M46" s="50">
        <f>IF('個人種目エントリー'!D43="","",'個人種目エントリー'!Q43)</f>
      </c>
      <c r="N46" s="36">
        <f>IF('個人種目エントリー'!$D43=" "," ",'個人種目エントリー'!R43)</f>
        <v>0</v>
      </c>
      <c r="O46" s="37" t="s">
        <v>46</v>
      </c>
      <c r="P46" s="35">
        <f>IF('個人種目エントリー'!$D43=" "," ",'個人種目エントリー'!S43)</f>
        <v>0</v>
      </c>
      <c r="Q46" s="37" t="s">
        <v>47</v>
      </c>
      <c r="R46" s="39">
        <f>IF('個人種目エントリー'!$D43=" "," ",'個人種目エントリー'!T43)</f>
        <v>0</v>
      </c>
      <c r="S46" s="50">
        <f>IF('個人種目エントリー'!D43="","",'個人種目エントリー'!W43)</f>
      </c>
      <c r="T46" s="23">
        <f>IF('個人種目エントリー'!$D43=" "," ",'個人種目エントリー'!X43)</f>
        <v>0</v>
      </c>
      <c r="U46" s="38" t="s">
        <v>46</v>
      </c>
      <c r="V46" s="35">
        <f>IF('個人種目エントリー'!$D43=" "," ",'個人種目エントリー'!Y43)</f>
        <v>0</v>
      </c>
      <c r="W46" s="38" t="s">
        <v>47</v>
      </c>
      <c r="X46" s="39">
        <f>IF('個人種目エントリー'!$D43=" "," ",'個人種目エントリー'!Z43)</f>
        <v>0</v>
      </c>
      <c r="Y46" s="44">
        <f t="shared" si="6"/>
      </c>
      <c r="Z46" s="45">
        <f t="shared" si="7"/>
      </c>
      <c r="AA46" s="45">
        <f t="shared" si="8"/>
      </c>
    </row>
    <row r="47" spans="1:37" ht="21.75" customHeight="1" thickBot="1">
      <c r="A47" s="41">
        <v>38</v>
      </c>
      <c r="B47" s="344">
        <f>'個人種目エントリー'!D44</f>
        <v>0</v>
      </c>
      <c r="C47" s="345"/>
      <c r="D47" s="78">
        <f>'個人種目エントリー'!E44</f>
        <v>0</v>
      </c>
      <c r="E47" s="32">
        <f>'個人種目エントリー'!C44</f>
        <v>0</v>
      </c>
      <c r="F47" s="30">
        <f>'個人種目エントリー'!I44</f>
        <v>0</v>
      </c>
      <c r="G47" s="27">
        <f>'個人種目エントリー'!J44</f>
        <v>0</v>
      </c>
      <c r="H47" s="34">
        <f>IF('個人種目エントリー'!D44="","",ASC('個人種目エントリー'!F44))</f>
      </c>
      <c r="I47" s="24">
        <f>IF('個人種目エントリー'!D44="","",ASC('個人種目エントリー'!G44))</f>
      </c>
      <c r="J47" s="29">
        <f>IF('個人種目エントリー'!D44="","",ASC('個人種目エントリー'!H44))</f>
      </c>
      <c r="K47" s="148">
        <f>IF('個人種目エントリー'!D44="","",ASC('個人種目エントリー'!K44))</f>
      </c>
      <c r="L47" s="118">
        <f>IF('個人種目エントリー'!D44="","",ASC('個人種目エントリー'!L44))</f>
      </c>
      <c r="M47" s="50">
        <f>IF('個人種目エントリー'!D44="","",'個人種目エントリー'!Q44)</f>
      </c>
      <c r="N47" s="36">
        <f>IF('個人種目エントリー'!$D44=" "," ",'個人種目エントリー'!R44)</f>
        <v>0</v>
      </c>
      <c r="O47" s="37" t="s">
        <v>46</v>
      </c>
      <c r="P47" s="35">
        <f>IF('個人種目エントリー'!$D44=" "," ",'個人種目エントリー'!S44)</f>
        <v>0</v>
      </c>
      <c r="Q47" s="37" t="s">
        <v>47</v>
      </c>
      <c r="R47" s="39">
        <f>IF('個人種目エントリー'!$D44=" "," ",'個人種目エントリー'!T44)</f>
        <v>0</v>
      </c>
      <c r="S47" s="50">
        <f>IF('個人種目エントリー'!D44="","",'個人種目エントリー'!W44)</f>
      </c>
      <c r="T47" s="23">
        <f>IF('個人種目エントリー'!$D44=" "," ",'個人種目エントリー'!X44)</f>
        <v>0</v>
      </c>
      <c r="U47" s="38" t="s">
        <v>46</v>
      </c>
      <c r="V47" s="35">
        <f>IF('個人種目エントリー'!$D44=" "," ",'個人種目エントリー'!Y44)</f>
        <v>0</v>
      </c>
      <c r="W47" s="38" t="s">
        <v>47</v>
      </c>
      <c r="X47" s="39">
        <f>IF('個人種目エントリー'!$D44=" "," ",'個人種目エントリー'!Z44)</f>
        <v>0</v>
      </c>
      <c r="Y47" s="44">
        <f t="shared" si="6"/>
      </c>
      <c r="Z47" s="45">
        <f t="shared" si="7"/>
      </c>
      <c r="AA47" s="45">
        <f t="shared" si="8"/>
      </c>
      <c r="AC47" s="93" t="s">
        <v>107</v>
      </c>
      <c r="AD47" s="93"/>
      <c r="AE47" s="93"/>
      <c r="AF47" s="93"/>
      <c r="AG47" s="93"/>
      <c r="AH47" s="93"/>
      <c r="AI47" s="93"/>
      <c r="AJ47" s="93"/>
      <c r="AK47" s="93"/>
    </row>
    <row r="48" spans="1:37" ht="21.75" customHeight="1">
      <c r="A48" s="41">
        <v>39</v>
      </c>
      <c r="B48" s="344">
        <f>'個人種目エントリー'!D45</f>
        <v>0</v>
      </c>
      <c r="C48" s="345"/>
      <c r="D48" s="78">
        <f>'個人種目エントリー'!E45</f>
        <v>0</v>
      </c>
      <c r="E48" s="32">
        <f>'個人種目エントリー'!C45</f>
        <v>0</v>
      </c>
      <c r="F48" s="30">
        <f>'個人種目エントリー'!I45</f>
        <v>0</v>
      </c>
      <c r="G48" s="27">
        <f>'個人種目エントリー'!J45</f>
        <v>0</v>
      </c>
      <c r="H48" s="34">
        <f>IF('個人種目エントリー'!D45="","",ASC('個人種目エントリー'!F45))</f>
      </c>
      <c r="I48" s="24">
        <f>IF('個人種目エントリー'!D45="","",ASC('個人種目エントリー'!G45))</f>
      </c>
      <c r="J48" s="29">
        <f>IF('個人種目エントリー'!D45="","",ASC('個人種目エントリー'!H45))</f>
      </c>
      <c r="K48" s="148">
        <f>IF('個人種目エントリー'!D45="","",ASC('個人種目エントリー'!K45))</f>
      </c>
      <c r="L48" s="118">
        <f>IF('個人種目エントリー'!D45="","",ASC('個人種目エントリー'!L45))</f>
      </c>
      <c r="M48" s="50">
        <f>IF('個人種目エントリー'!D45="","",'個人種目エントリー'!Q45)</f>
      </c>
      <c r="N48" s="36">
        <f>IF('個人種目エントリー'!$D45=" "," ",'個人種目エントリー'!R45)</f>
        <v>0</v>
      </c>
      <c r="O48" s="37" t="s">
        <v>46</v>
      </c>
      <c r="P48" s="35">
        <f>IF('個人種目エントリー'!$D45=" "," ",'個人種目エントリー'!S45)</f>
        <v>0</v>
      </c>
      <c r="Q48" s="37" t="s">
        <v>47</v>
      </c>
      <c r="R48" s="39">
        <f>IF('個人種目エントリー'!$D45=" "," ",'個人種目エントリー'!T45)</f>
        <v>0</v>
      </c>
      <c r="S48" s="50">
        <f>IF('個人種目エントリー'!D45="","",'個人種目エントリー'!W45)</f>
      </c>
      <c r="T48" s="23">
        <f>IF('個人種目エントリー'!$D45=" "," ",'個人種目エントリー'!X45)</f>
        <v>0</v>
      </c>
      <c r="U48" s="38" t="s">
        <v>46</v>
      </c>
      <c r="V48" s="35">
        <f>IF('個人種目エントリー'!$D45=" "," ",'個人種目エントリー'!Y45)</f>
        <v>0</v>
      </c>
      <c r="W48" s="38" t="s">
        <v>47</v>
      </c>
      <c r="X48" s="39">
        <f>IF('個人種目エントリー'!$D45=" "," ",'個人種目エントリー'!Z45)</f>
        <v>0</v>
      </c>
      <c r="Y48" s="44">
        <f t="shared" si="6"/>
      </c>
      <c r="Z48" s="45">
        <f t="shared" si="7"/>
      </c>
      <c r="AA48" s="45">
        <f t="shared" si="8"/>
      </c>
      <c r="AC48" s="370" t="s">
        <v>10</v>
      </c>
      <c r="AD48" s="371"/>
      <c r="AE48" s="371"/>
      <c r="AF48" s="371"/>
      <c r="AG48" s="372"/>
      <c r="AH48" s="327">
        <f>COUNTIF($E$10:$E$59,"男子")</f>
        <v>0</v>
      </c>
      <c r="AI48" s="328"/>
      <c r="AJ48" s="328"/>
      <c r="AK48" s="65" t="s">
        <v>108</v>
      </c>
    </row>
    <row r="49" spans="1:37" ht="21.75" customHeight="1" thickBot="1">
      <c r="A49" s="41">
        <v>40</v>
      </c>
      <c r="B49" s="344">
        <f>'個人種目エントリー'!D46</f>
        <v>0</v>
      </c>
      <c r="C49" s="345"/>
      <c r="D49" s="78">
        <f>'個人種目エントリー'!E46</f>
        <v>0</v>
      </c>
      <c r="E49" s="32">
        <f>'個人種目エントリー'!C46</f>
        <v>0</v>
      </c>
      <c r="F49" s="30">
        <f>'個人種目エントリー'!I46</f>
        <v>0</v>
      </c>
      <c r="G49" s="27">
        <f>'個人種目エントリー'!J46</f>
        <v>0</v>
      </c>
      <c r="H49" s="34">
        <f>IF('個人種目エントリー'!D46="","",ASC('個人種目エントリー'!F46))</f>
      </c>
      <c r="I49" s="24">
        <f>IF('個人種目エントリー'!D46="","",ASC('個人種目エントリー'!G46))</f>
      </c>
      <c r="J49" s="29">
        <f>IF('個人種目エントリー'!D46="","",ASC('個人種目エントリー'!H46))</f>
      </c>
      <c r="K49" s="148">
        <f>IF('個人種目エントリー'!D46="","",ASC('個人種目エントリー'!K46))</f>
      </c>
      <c r="L49" s="118">
        <f>IF('個人種目エントリー'!D46="","",ASC('個人種目エントリー'!L46))</f>
      </c>
      <c r="M49" s="50">
        <f>IF('個人種目エントリー'!D46="","",'個人種目エントリー'!Q46)</f>
      </c>
      <c r="N49" s="36">
        <f>IF('個人種目エントリー'!$D46=" "," ",'個人種目エントリー'!R46)</f>
        <v>0</v>
      </c>
      <c r="O49" s="37" t="s">
        <v>46</v>
      </c>
      <c r="P49" s="35">
        <f>IF('個人種目エントリー'!$D46=" "," ",'個人種目エントリー'!S46)</f>
        <v>0</v>
      </c>
      <c r="Q49" s="37" t="s">
        <v>47</v>
      </c>
      <c r="R49" s="39">
        <f>IF('個人種目エントリー'!$D46=" "," ",'個人種目エントリー'!T46)</f>
        <v>0</v>
      </c>
      <c r="S49" s="50">
        <f>IF('個人種目エントリー'!D46="","",'個人種目エントリー'!W46)</f>
      </c>
      <c r="T49" s="23">
        <f>IF('個人種目エントリー'!$D46=" "," ",'個人種目エントリー'!X46)</f>
        <v>0</v>
      </c>
      <c r="U49" s="38" t="s">
        <v>46</v>
      </c>
      <c r="V49" s="35">
        <f>IF('個人種目エントリー'!$D46=" "," ",'個人種目エントリー'!Y46)</f>
        <v>0</v>
      </c>
      <c r="W49" s="38" t="s">
        <v>47</v>
      </c>
      <c r="X49" s="39">
        <f>IF('個人種目エントリー'!$D46=" "," ",'個人種目エントリー'!Z46)</f>
        <v>0</v>
      </c>
      <c r="Y49" s="44">
        <f t="shared" si="6"/>
      </c>
      <c r="Z49" s="45">
        <f t="shared" si="7"/>
      </c>
      <c r="AA49" s="45">
        <f t="shared" si="8"/>
      </c>
      <c r="AC49" s="364" t="s">
        <v>11</v>
      </c>
      <c r="AD49" s="365"/>
      <c r="AE49" s="365"/>
      <c r="AF49" s="365"/>
      <c r="AG49" s="366"/>
      <c r="AH49" s="362">
        <f>COUNTIF($E$10:$E$59,"女子")</f>
        <v>0</v>
      </c>
      <c r="AI49" s="363"/>
      <c r="AJ49" s="363"/>
      <c r="AK49" s="64" t="s">
        <v>108</v>
      </c>
    </row>
    <row r="50" spans="1:37" ht="21.75" customHeight="1" thickBot="1">
      <c r="A50" s="41">
        <v>41</v>
      </c>
      <c r="B50" s="344">
        <f>'個人種目エントリー'!D47</f>
        <v>0</v>
      </c>
      <c r="C50" s="345"/>
      <c r="D50" s="78">
        <f>'個人種目エントリー'!E47</f>
        <v>0</v>
      </c>
      <c r="E50" s="32">
        <f>'個人種目エントリー'!C47</f>
        <v>0</v>
      </c>
      <c r="F50" s="30">
        <f>'個人種目エントリー'!I47</f>
        <v>0</v>
      </c>
      <c r="G50" s="27">
        <f>'個人種目エントリー'!J47</f>
        <v>0</v>
      </c>
      <c r="H50" s="34">
        <f>IF('個人種目エントリー'!D47="","",ASC('個人種目エントリー'!F47))</f>
      </c>
      <c r="I50" s="24">
        <f>IF('個人種目エントリー'!D47="","",ASC('個人種目エントリー'!G47))</f>
      </c>
      <c r="J50" s="29">
        <f>IF('個人種目エントリー'!D47="","",ASC('個人種目エントリー'!H47))</f>
      </c>
      <c r="K50" s="148">
        <f>IF('個人種目エントリー'!D47="","",ASC('個人種目エントリー'!K47))</f>
      </c>
      <c r="L50" s="118">
        <f>IF('個人種目エントリー'!D47="","",ASC('個人種目エントリー'!L47))</f>
      </c>
      <c r="M50" s="50">
        <f>IF('個人種目エントリー'!D47="","",'個人種目エントリー'!Q47)</f>
      </c>
      <c r="N50" s="36">
        <f>IF('個人種目エントリー'!$D47=" "," ",'個人種目エントリー'!R47)</f>
        <v>0</v>
      </c>
      <c r="O50" s="37" t="s">
        <v>46</v>
      </c>
      <c r="P50" s="35">
        <f>IF('個人種目エントリー'!$D47=" "," ",'個人種目エントリー'!S47)</f>
        <v>0</v>
      </c>
      <c r="Q50" s="37" t="s">
        <v>47</v>
      </c>
      <c r="R50" s="39">
        <f>IF('個人種目エントリー'!$D47=" "," ",'個人種目エントリー'!T47)</f>
        <v>0</v>
      </c>
      <c r="S50" s="50">
        <f>IF('個人種目エントリー'!D47="","",'個人種目エントリー'!W47)</f>
      </c>
      <c r="T50" s="23">
        <f>IF('個人種目エントリー'!$D47=" "," ",'個人種目エントリー'!X47)</f>
        <v>0</v>
      </c>
      <c r="U50" s="38" t="s">
        <v>46</v>
      </c>
      <c r="V50" s="35">
        <f>IF('個人種目エントリー'!$D47=" "," ",'個人種目エントリー'!Y47)</f>
        <v>0</v>
      </c>
      <c r="W50" s="38" t="s">
        <v>47</v>
      </c>
      <c r="X50" s="39">
        <f>IF('個人種目エントリー'!$D47=" "," ",'個人種目エントリー'!Z47)</f>
        <v>0</v>
      </c>
      <c r="Y50" s="44">
        <f t="shared" si="6"/>
      </c>
      <c r="Z50" s="45">
        <f t="shared" si="7"/>
      </c>
      <c r="AA50" s="45">
        <f t="shared" si="8"/>
      </c>
      <c r="AC50" s="367" t="s">
        <v>106</v>
      </c>
      <c r="AD50" s="368"/>
      <c r="AE50" s="368"/>
      <c r="AF50" s="368"/>
      <c r="AG50" s="369"/>
      <c r="AH50" s="360">
        <f>$AH$48+$AH$49</f>
        <v>0</v>
      </c>
      <c r="AI50" s="361"/>
      <c r="AJ50" s="361"/>
      <c r="AK50" s="66" t="s">
        <v>108</v>
      </c>
    </row>
    <row r="51" spans="1:37" ht="21.75" customHeight="1">
      <c r="A51" s="41">
        <v>42</v>
      </c>
      <c r="B51" s="344">
        <f>'個人種目エントリー'!D48</f>
        <v>0</v>
      </c>
      <c r="C51" s="345"/>
      <c r="D51" s="78">
        <f>'個人種目エントリー'!E48</f>
        <v>0</v>
      </c>
      <c r="E51" s="32">
        <f>'個人種目エントリー'!C48</f>
        <v>0</v>
      </c>
      <c r="F51" s="30">
        <f>'個人種目エントリー'!I48</f>
        <v>0</v>
      </c>
      <c r="G51" s="27">
        <f>'個人種目エントリー'!J48</f>
        <v>0</v>
      </c>
      <c r="H51" s="34">
        <f>IF('個人種目エントリー'!D48="","",ASC('個人種目エントリー'!F48))</f>
      </c>
      <c r="I51" s="24">
        <f>IF('個人種目エントリー'!D48="","",ASC('個人種目エントリー'!G48))</f>
      </c>
      <c r="J51" s="29">
        <f>IF('個人種目エントリー'!D48="","",ASC('個人種目エントリー'!H48))</f>
      </c>
      <c r="K51" s="148">
        <f>IF('個人種目エントリー'!D48="","",ASC('個人種目エントリー'!K48))</f>
      </c>
      <c r="L51" s="118">
        <f>IF('個人種目エントリー'!D48="","",ASC('個人種目エントリー'!L48))</f>
      </c>
      <c r="M51" s="50">
        <f>IF('個人種目エントリー'!D48="","",'個人種目エントリー'!Q48)</f>
      </c>
      <c r="N51" s="36">
        <f>IF('個人種目エントリー'!$D48=" "," ",'個人種目エントリー'!R48)</f>
        <v>0</v>
      </c>
      <c r="O51" s="37" t="s">
        <v>46</v>
      </c>
      <c r="P51" s="35">
        <f>IF('個人種目エントリー'!$D48=" "," ",'個人種目エントリー'!S48)</f>
        <v>0</v>
      </c>
      <c r="Q51" s="37" t="s">
        <v>47</v>
      </c>
      <c r="R51" s="39">
        <f>IF('個人種目エントリー'!$D48=" "," ",'個人種目エントリー'!T48)</f>
        <v>0</v>
      </c>
      <c r="S51" s="50">
        <f>IF('個人種目エントリー'!D48="","",'個人種目エントリー'!W48)</f>
      </c>
      <c r="T51" s="23">
        <f>IF('個人種目エントリー'!$D48=" "," ",'個人種目エントリー'!X48)</f>
        <v>0</v>
      </c>
      <c r="U51" s="38" t="s">
        <v>46</v>
      </c>
      <c r="V51" s="35">
        <f>IF('個人種目エントリー'!$D48=" "," ",'個人種目エントリー'!Y48)</f>
        <v>0</v>
      </c>
      <c r="W51" s="38" t="s">
        <v>47</v>
      </c>
      <c r="X51" s="39">
        <f>IF('個人種目エントリー'!$D48=" "," ",'個人種目エントリー'!Z48)</f>
        <v>0</v>
      </c>
      <c r="Y51" s="44">
        <f t="shared" si="6"/>
      </c>
      <c r="Z51" s="45">
        <f t="shared" si="7"/>
      </c>
      <c r="AA51" s="45">
        <f t="shared" si="8"/>
      </c>
      <c r="AC51" s="120"/>
      <c r="AD51" s="120"/>
      <c r="AE51" s="120"/>
      <c r="AF51" s="120"/>
      <c r="AG51" s="120"/>
      <c r="AH51" s="120"/>
      <c r="AI51" s="120"/>
      <c r="AJ51" s="120"/>
      <c r="AK51" s="120"/>
    </row>
    <row r="52" spans="1:37" ht="21.75" customHeight="1" thickBot="1">
      <c r="A52" s="41">
        <v>43</v>
      </c>
      <c r="B52" s="344">
        <f>'個人種目エントリー'!D49</f>
        <v>0</v>
      </c>
      <c r="C52" s="345"/>
      <c r="D52" s="78">
        <f>'個人種目エントリー'!E49</f>
        <v>0</v>
      </c>
      <c r="E52" s="32">
        <f>'個人種目エントリー'!C49</f>
        <v>0</v>
      </c>
      <c r="F52" s="30">
        <f>'個人種目エントリー'!I49</f>
        <v>0</v>
      </c>
      <c r="G52" s="27">
        <f>'個人種目エントリー'!J49</f>
        <v>0</v>
      </c>
      <c r="H52" s="34">
        <f>IF('個人種目エントリー'!D49="","",ASC('個人種目エントリー'!F49))</f>
      </c>
      <c r="I52" s="24">
        <f>IF('個人種目エントリー'!D49="","",ASC('個人種目エントリー'!G49))</f>
      </c>
      <c r="J52" s="29">
        <f>IF('個人種目エントリー'!D49="","",ASC('個人種目エントリー'!H49))</f>
      </c>
      <c r="K52" s="148">
        <f>IF('個人種目エントリー'!D49="","",ASC('個人種目エントリー'!K49))</f>
      </c>
      <c r="L52" s="118">
        <f>IF('個人種目エントリー'!D49="","",ASC('個人種目エントリー'!L49))</f>
      </c>
      <c r="M52" s="50">
        <f>IF('個人種目エントリー'!D49="","",'個人種目エントリー'!Q49)</f>
      </c>
      <c r="N52" s="36">
        <f>IF('個人種目エントリー'!$D49=" "," ",'個人種目エントリー'!R49)</f>
        <v>0</v>
      </c>
      <c r="O52" s="37" t="s">
        <v>46</v>
      </c>
      <c r="P52" s="35">
        <f>IF('個人種目エントリー'!$D49=" "," ",'個人種目エントリー'!S49)</f>
        <v>0</v>
      </c>
      <c r="Q52" s="37" t="s">
        <v>47</v>
      </c>
      <c r="R52" s="39">
        <f>IF('個人種目エントリー'!$D49=" "," ",'個人種目エントリー'!T49)</f>
        <v>0</v>
      </c>
      <c r="S52" s="50">
        <f>IF('個人種目エントリー'!D49="","",'個人種目エントリー'!W49)</f>
      </c>
      <c r="T52" s="23">
        <f>IF('個人種目エントリー'!$D49=" "," ",'個人種目エントリー'!X49)</f>
        <v>0</v>
      </c>
      <c r="U52" s="38" t="s">
        <v>46</v>
      </c>
      <c r="V52" s="35">
        <f>IF('個人種目エントリー'!$D49=" "," ",'個人種目エントリー'!Y49)</f>
        <v>0</v>
      </c>
      <c r="W52" s="38" t="s">
        <v>47</v>
      </c>
      <c r="X52" s="39">
        <f>IF('個人種目エントリー'!$D49=" "," ",'個人種目エントリー'!Z49)</f>
        <v>0</v>
      </c>
      <c r="Y52" s="44">
        <f t="shared" si="6"/>
      </c>
      <c r="Z52" s="45">
        <f t="shared" si="7"/>
      </c>
      <c r="AA52" s="45">
        <f t="shared" si="8"/>
      </c>
      <c r="AC52" s="93" t="s">
        <v>55</v>
      </c>
      <c r="AD52" s="93"/>
      <c r="AE52" s="93"/>
      <c r="AF52" s="93"/>
      <c r="AG52" s="93"/>
      <c r="AH52" s="93"/>
      <c r="AI52" s="93"/>
      <c r="AJ52" s="93"/>
      <c r="AK52" s="93"/>
    </row>
    <row r="53" spans="1:37" ht="21.75" customHeight="1" thickBot="1">
      <c r="A53" s="41">
        <v>44</v>
      </c>
      <c r="B53" s="344">
        <f>'個人種目エントリー'!D50</f>
        <v>0</v>
      </c>
      <c r="C53" s="345"/>
      <c r="D53" s="78">
        <f>'個人種目エントリー'!E50</f>
        <v>0</v>
      </c>
      <c r="E53" s="32">
        <f>'個人種目エントリー'!C50</f>
        <v>0</v>
      </c>
      <c r="F53" s="30">
        <f>'個人種目エントリー'!I50</f>
        <v>0</v>
      </c>
      <c r="G53" s="27">
        <f>'個人種目エントリー'!J50</f>
        <v>0</v>
      </c>
      <c r="H53" s="34">
        <f>IF('個人種目エントリー'!D50="","",ASC('個人種目エントリー'!F50))</f>
      </c>
      <c r="I53" s="24">
        <f>IF('個人種目エントリー'!D50="","",ASC('個人種目エントリー'!G50))</f>
      </c>
      <c r="J53" s="29">
        <f>IF('個人種目エントリー'!D50="","",ASC('個人種目エントリー'!H50))</f>
      </c>
      <c r="K53" s="148">
        <f>IF('個人種目エントリー'!D50="","",ASC('個人種目エントリー'!K50))</f>
      </c>
      <c r="L53" s="118">
        <f>IF('個人種目エントリー'!D50="","",ASC('個人種目エントリー'!L50))</f>
      </c>
      <c r="M53" s="50">
        <f>IF('個人種目エントリー'!D50="","",'個人種目エントリー'!Q50)</f>
      </c>
      <c r="N53" s="36">
        <f>IF('個人種目エントリー'!$D50=" "," ",'個人種目エントリー'!R50)</f>
        <v>0</v>
      </c>
      <c r="O53" s="37" t="s">
        <v>46</v>
      </c>
      <c r="P53" s="35">
        <f>IF('個人種目エントリー'!$D50=" "," ",'個人種目エントリー'!S50)</f>
        <v>0</v>
      </c>
      <c r="Q53" s="37" t="s">
        <v>47</v>
      </c>
      <c r="R53" s="39">
        <f>IF('個人種目エントリー'!$D50=" "," ",'個人種目エントリー'!T50)</f>
        <v>0</v>
      </c>
      <c r="S53" s="50">
        <f>IF('個人種目エントリー'!D50="","",'個人種目エントリー'!W50)</f>
      </c>
      <c r="T53" s="23">
        <f>IF('個人種目エントリー'!$D50=" "," ",'個人種目エントリー'!X50)</f>
        <v>0</v>
      </c>
      <c r="U53" s="38" t="s">
        <v>46</v>
      </c>
      <c r="V53" s="35">
        <f>IF('個人種目エントリー'!$D50=" "," ",'個人種目エントリー'!Y50)</f>
        <v>0</v>
      </c>
      <c r="W53" s="38" t="s">
        <v>47</v>
      </c>
      <c r="X53" s="39">
        <f>IF('個人種目エントリー'!$D50=" "," ",'個人種目エントリー'!Z50)</f>
        <v>0</v>
      </c>
      <c r="Y53" s="44">
        <f t="shared" si="6"/>
      </c>
      <c r="Z53" s="45">
        <f t="shared" si="7"/>
      </c>
      <c r="AA53" s="45">
        <f t="shared" si="8"/>
      </c>
      <c r="AC53" s="324" t="s">
        <v>10</v>
      </c>
      <c r="AD53" s="325"/>
      <c r="AE53" s="326"/>
      <c r="AF53" s="122"/>
      <c r="AG53" s="121"/>
      <c r="AH53" s="322" t="s">
        <v>11</v>
      </c>
      <c r="AI53" s="323"/>
      <c r="AJ53" s="323"/>
      <c r="AK53" s="63"/>
    </row>
    <row r="54" spans="1:37" ht="21.75" customHeight="1">
      <c r="A54" s="41">
        <v>45</v>
      </c>
      <c r="B54" s="344">
        <f>'個人種目エントリー'!D51</f>
        <v>0</v>
      </c>
      <c r="C54" s="345"/>
      <c r="D54" s="78">
        <f>'個人種目エントリー'!E51</f>
        <v>0</v>
      </c>
      <c r="E54" s="32">
        <f>'個人種目エントリー'!C51</f>
        <v>0</v>
      </c>
      <c r="F54" s="30">
        <f>'個人種目エントリー'!I51</f>
        <v>0</v>
      </c>
      <c r="G54" s="27">
        <f>'個人種目エントリー'!J51</f>
        <v>0</v>
      </c>
      <c r="H54" s="34">
        <f>IF('個人種目エントリー'!D51="","",ASC('個人種目エントリー'!F51))</f>
      </c>
      <c r="I54" s="24">
        <f>IF('個人種目エントリー'!D51="","",ASC('個人種目エントリー'!G51))</f>
      </c>
      <c r="J54" s="29">
        <f>IF('個人種目エントリー'!D51="","",ASC('個人種目エントリー'!H51))</f>
      </c>
      <c r="K54" s="148">
        <f>IF('個人種目エントリー'!D51="","",ASC('個人種目エントリー'!K51))</f>
      </c>
      <c r="L54" s="118">
        <f>IF('個人種目エントリー'!D51="","",ASC('個人種目エントリー'!L51))</f>
      </c>
      <c r="M54" s="50">
        <f>IF('個人種目エントリー'!D51="","",'個人種目エントリー'!Q51)</f>
      </c>
      <c r="N54" s="36">
        <f>IF('個人種目エントリー'!$D51=" "," ",'個人種目エントリー'!R51)</f>
        <v>0</v>
      </c>
      <c r="O54" s="37" t="s">
        <v>46</v>
      </c>
      <c r="P54" s="35">
        <f>IF('個人種目エントリー'!$D51=" "," ",'個人種目エントリー'!S51)</f>
        <v>0</v>
      </c>
      <c r="Q54" s="37" t="s">
        <v>47</v>
      </c>
      <c r="R54" s="39">
        <f>IF('個人種目エントリー'!$D51=" "," ",'個人種目エントリー'!T51)</f>
        <v>0</v>
      </c>
      <c r="S54" s="50">
        <f>IF('個人種目エントリー'!D51="","",'個人種目エントリー'!W51)</f>
      </c>
      <c r="T54" s="23">
        <f>IF('個人種目エントリー'!$D51=" "," ",'個人種目エントリー'!X51)</f>
        <v>0</v>
      </c>
      <c r="U54" s="38" t="s">
        <v>46</v>
      </c>
      <c r="V54" s="35">
        <f>IF('個人種目エントリー'!$D51=" "," ",'個人種目エントリー'!Y51)</f>
        <v>0</v>
      </c>
      <c r="W54" s="38" t="s">
        <v>47</v>
      </c>
      <c r="X54" s="39">
        <f>IF('個人種目エントリー'!$D51=" "," ",'個人種目エントリー'!Z51)</f>
        <v>0</v>
      </c>
      <c r="Y54" s="44">
        <f aca="true" t="shared" si="9" ref="Y54:Y59">IF(E54="男子",1,IF(E54="女子",2,""))</f>
      </c>
      <c r="Z54" s="45">
        <f aca="true" t="shared" si="10" ref="Z54:Z59">M54&amp;Y54</f>
      </c>
      <c r="AA54" s="45">
        <f aca="true" t="shared" si="11" ref="AA54:AA59">S54&amp;Y54</f>
      </c>
      <c r="AC54" s="331" t="s">
        <v>217</v>
      </c>
      <c r="AD54" s="332"/>
      <c r="AE54" s="333"/>
      <c r="AF54" s="123">
        <f>COUNTIF($Z$10:$AA$59,AC54)</f>
        <v>0</v>
      </c>
      <c r="AG54" s="120"/>
      <c r="AH54" s="334" t="s">
        <v>221</v>
      </c>
      <c r="AI54" s="335"/>
      <c r="AJ54" s="335"/>
      <c r="AK54" s="123">
        <f>COUNTIF($Z$10:$AA$59,AH54)</f>
        <v>0</v>
      </c>
    </row>
    <row r="55" spans="1:37" ht="21.75" customHeight="1">
      <c r="A55" s="41">
        <v>46</v>
      </c>
      <c r="B55" s="344">
        <f>'個人種目エントリー'!D52</f>
        <v>0</v>
      </c>
      <c r="C55" s="345"/>
      <c r="D55" s="78">
        <f>'個人種目エントリー'!E52</f>
        <v>0</v>
      </c>
      <c r="E55" s="32">
        <f>'個人種目エントリー'!C52</f>
        <v>0</v>
      </c>
      <c r="F55" s="30">
        <f>'個人種目エントリー'!I52</f>
        <v>0</v>
      </c>
      <c r="G55" s="27">
        <f>'個人種目エントリー'!J52</f>
        <v>0</v>
      </c>
      <c r="H55" s="34">
        <f>IF('個人種目エントリー'!D52="","",ASC('個人種目エントリー'!F52))</f>
      </c>
      <c r="I55" s="24">
        <f>IF('個人種目エントリー'!D52="","",ASC('個人種目エントリー'!G52))</f>
      </c>
      <c r="J55" s="29">
        <f>IF('個人種目エントリー'!D52="","",ASC('個人種目エントリー'!H52))</f>
      </c>
      <c r="K55" s="148">
        <f>IF('個人種目エントリー'!D52="","",ASC('個人種目エントリー'!K52))</f>
      </c>
      <c r="L55" s="118">
        <f>IF('個人種目エントリー'!D52="","",ASC('個人種目エントリー'!L52))</f>
      </c>
      <c r="M55" s="50">
        <f>IF('個人種目エントリー'!D52="","",'個人種目エントリー'!Q52)</f>
      </c>
      <c r="N55" s="36">
        <f>IF('個人種目エントリー'!$D52=" "," ",'個人種目エントリー'!R52)</f>
        <v>0</v>
      </c>
      <c r="O55" s="37" t="s">
        <v>46</v>
      </c>
      <c r="P55" s="35">
        <f>IF('個人種目エントリー'!$D52=" "," ",'個人種目エントリー'!S52)</f>
        <v>0</v>
      </c>
      <c r="Q55" s="37" t="s">
        <v>47</v>
      </c>
      <c r="R55" s="39">
        <f>IF('個人種目エントリー'!$D52=" "," ",'個人種目エントリー'!T52)</f>
        <v>0</v>
      </c>
      <c r="S55" s="50">
        <f>IF('個人種目エントリー'!D52="","",'個人種目エントリー'!W52)</f>
      </c>
      <c r="T55" s="23">
        <f>IF('個人種目エントリー'!$D52=" "," ",'個人種目エントリー'!X52)</f>
        <v>0</v>
      </c>
      <c r="U55" s="38" t="s">
        <v>46</v>
      </c>
      <c r="V55" s="35">
        <f>IF('個人種目エントリー'!$D52=" "," ",'個人種目エントリー'!Y52)</f>
        <v>0</v>
      </c>
      <c r="W55" s="38" t="s">
        <v>47</v>
      </c>
      <c r="X55" s="39">
        <f>IF('個人種目エントリー'!$D52=" "," ",'個人種目エントリー'!Z52)</f>
        <v>0</v>
      </c>
      <c r="Y55" s="44">
        <f t="shared" si="9"/>
      </c>
      <c r="Z55" s="45">
        <f t="shared" si="10"/>
      </c>
      <c r="AA55" s="45">
        <f t="shared" si="11"/>
      </c>
      <c r="AC55" s="342" t="s">
        <v>218</v>
      </c>
      <c r="AD55" s="343"/>
      <c r="AE55" s="343"/>
      <c r="AF55" s="123">
        <f>COUNTIF($Z$10:$AA$59,AC55)</f>
        <v>0</v>
      </c>
      <c r="AG55" s="120"/>
      <c r="AH55" s="336" t="s">
        <v>222</v>
      </c>
      <c r="AI55" s="337"/>
      <c r="AJ55" s="337"/>
      <c r="AK55" s="123">
        <f>COUNTIF($Z$10:$AA$59,AH55)</f>
        <v>0</v>
      </c>
    </row>
    <row r="56" spans="1:37" ht="21.75" customHeight="1">
      <c r="A56" s="41">
        <v>47</v>
      </c>
      <c r="B56" s="344">
        <f>'個人種目エントリー'!D53</f>
        <v>0</v>
      </c>
      <c r="C56" s="345"/>
      <c r="D56" s="78">
        <f>'個人種目エントリー'!E53</f>
        <v>0</v>
      </c>
      <c r="E56" s="32">
        <f>'個人種目エントリー'!C53</f>
        <v>0</v>
      </c>
      <c r="F56" s="30">
        <f>'個人種目エントリー'!I53</f>
        <v>0</v>
      </c>
      <c r="G56" s="27">
        <f>'個人種目エントリー'!J53</f>
        <v>0</v>
      </c>
      <c r="H56" s="34">
        <f>IF('個人種目エントリー'!D53="","",ASC('個人種目エントリー'!F53))</f>
      </c>
      <c r="I56" s="24">
        <f>IF('個人種目エントリー'!D53="","",ASC('個人種目エントリー'!G53))</f>
      </c>
      <c r="J56" s="29">
        <f>IF('個人種目エントリー'!D53="","",ASC('個人種目エントリー'!H53))</f>
      </c>
      <c r="K56" s="148">
        <f>IF('個人種目エントリー'!D53="","",ASC('個人種目エントリー'!K53))</f>
      </c>
      <c r="L56" s="118">
        <f>IF('個人種目エントリー'!D53="","",ASC('個人種目エントリー'!L53))</f>
      </c>
      <c r="M56" s="50">
        <f>IF('個人種目エントリー'!D53="","",'個人種目エントリー'!Q53)</f>
      </c>
      <c r="N56" s="36">
        <f>IF('個人種目エントリー'!$D53=" "," ",'個人種目エントリー'!R53)</f>
        <v>0</v>
      </c>
      <c r="O56" s="37" t="s">
        <v>46</v>
      </c>
      <c r="P56" s="35">
        <f>IF('個人種目エントリー'!$D53=" "," ",'個人種目エントリー'!S53)</f>
        <v>0</v>
      </c>
      <c r="Q56" s="37" t="s">
        <v>47</v>
      </c>
      <c r="R56" s="39">
        <f>IF('個人種目エントリー'!$D53=" "," ",'個人種目エントリー'!T53)</f>
        <v>0</v>
      </c>
      <c r="S56" s="50">
        <f>IF('個人種目エントリー'!D53="","",'個人種目エントリー'!W53)</f>
      </c>
      <c r="T56" s="23">
        <f>IF('個人種目エントリー'!$D53=" "," ",'個人種目エントリー'!X53)</f>
        <v>0</v>
      </c>
      <c r="U56" s="38" t="s">
        <v>46</v>
      </c>
      <c r="V56" s="35">
        <f>IF('個人種目エントリー'!$D53=" "," ",'個人種目エントリー'!Y53)</f>
        <v>0</v>
      </c>
      <c r="W56" s="38" t="s">
        <v>47</v>
      </c>
      <c r="X56" s="39">
        <f>IF('個人種目エントリー'!$D53=" "," ",'個人種目エントリー'!Z53)</f>
        <v>0</v>
      </c>
      <c r="Y56" s="44">
        <f t="shared" si="9"/>
      </c>
      <c r="Z56" s="45">
        <f t="shared" si="10"/>
      </c>
      <c r="AA56" s="45">
        <f t="shared" si="11"/>
      </c>
      <c r="AC56" s="342" t="s">
        <v>219</v>
      </c>
      <c r="AD56" s="343"/>
      <c r="AE56" s="343"/>
      <c r="AF56" s="123">
        <f>COUNTIF($Z$10:$AA$59,AC56)</f>
        <v>0</v>
      </c>
      <c r="AG56" s="120"/>
      <c r="AH56" s="336" t="s">
        <v>223</v>
      </c>
      <c r="AI56" s="337"/>
      <c r="AJ56" s="337"/>
      <c r="AK56" s="123">
        <f>COUNTIF($Z$10:$AA$59,AH56)</f>
        <v>0</v>
      </c>
    </row>
    <row r="57" spans="1:37" ht="21.75" customHeight="1" thickBot="1">
      <c r="A57" s="41">
        <v>48</v>
      </c>
      <c r="B57" s="344">
        <f>'個人種目エントリー'!D54</f>
        <v>0</v>
      </c>
      <c r="C57" s="345"/>
      <c r="D57" s="78">
        <f>'個人種目エントリー'!E54</f>
        <v>0</v>
      </c>
      <c r="E57" s="32">
        <f>'個人種目エントリー'!C54</f>
        <v>0</v>
      </c>
      <c r="F57" s="30">
        <f>'個人種目エントリー'!I54</f>
        <v>0</v>
      </c>
      <c r="G57" s="27">
        <f>'個人種目エントリー'!J54</f>
        <v>0</v>
      </c>
      <c r="H57" s="34">
        <f>IF('個人種目エントリー'!D54="","",ASC('個人種目エントリー'!F54))</f>
      </c>
      <c r="I57" s="24">
        <f>IF('個人種目エントリー'!D54="","",ASC('個人種目エントリー'!G54))</f>
      </c>
      <c r="J57" s="29">
        <f>IF('個人種目エントリー'!D54="","",ASC('個人種目エントリー'!H54))</f>
      </c>
      <c r="K57" s="148">
        <f>IF('個人種目エントリー'!D54="","",ASC('個人種目エントリー'!K54))</f>
      </c>
      <c r="L57" s="118">
        <f>IF('個人種目エントリー'!D54="","",ASC('個人種目エントリー'!L54))</f>
      </c>
      <c r="M57" s="50">
        <f>IF('個人種目エントリー'!D54="","",'個人種目エントリー'!Q54)</f>
      </c>
      <c r="N57" s="36">
        <f>IF('個人種目エントリー'!$D54=" "," ",'個人種目エントリー'!R54)</f>
        <v>0</v>
      </c>
      <c r="O57" s="37" t="s">
        <v>46</v>
      </c>
      <c r="P57" s="35">
        <f>IF('個人種目エントリー'!$D54=" "," ",'個人種目エントリー'!S54)</f>
        <v>0</v>
      </c>
      <c r="Q57" s="37" t="s">
        <v>47</v>
      </c>
      <c r="R57" s="39">
        <f>IF('個人種目エントリー'!$D54=" "," ",'個人種目エントリー'!T54)</f>
        <v>0</v>
      </c>
      <c r="S57" s="50">
        <f>IF('個人種目エントリー'!D54="","",'個人種目エントリー'!W54)</f>
      </c>
      <c r="T57" s="23">
        <f>IF('個人種目エントリー'!$D54=" "," ",'個人種目エントリー'!X54)</f>
        <v>0</v>
      </c>
      <c r="U57" s="38" t="s">
        <v>46</v>
      </c>
      <c r="V57" s="35">
        <f>IF('個人種目エントリー'!$D54=" "," ",'個人種目エントリー'!Y54)</f>
        <v>0</v>
      </c>
      <c r="W57" s="38" t="s">
        <v>47</v>
      </c>
      <c r="X57" s="39">
        <f>IF('個人種目エントリー'!$D54=" "," ",'個人種目エントリー'!Z54)</f>
        <v>0</v>
      </c>
      <c r="Y57" s="44">
        <f t="shared" si="9"/>
      </c>
      <c r="Z57" s="45">
        <f t="shared" si="10"/>
      </c>
      <c r="AA57" s="45">
        <f t="shared" si="11"/>
      </c>
      <c r="AC57" s="340" t="s">
        <v>220</v>
      </c>
      <c r="AD57" s="341"/>
      <c r="AE57" s="341"/>
      <c r="AF57" s="139">
        <f>COUNTIF($Z$10:$AA$59,AC57)</f>
        <v>0</v>
      </c>
      <c r="AG57" s="120"/>
      <c r="AH57" s="338" t="s">
        <v>224</v>
      </c>
      <c r="AI57" s="339"/>
      <c r="AJ57" s="339"/>
      <c r="AK57" s="139">
        <f>COUNTIF($Z$10:$AA$59,AH57)</f>
        <v>0</v>
      </c>
    </row>
    <row r="58" spans="1:37" ht="21.75" customHeight="1">
      <c r="A58" s="41">
        <v>49</v>
      </c>
      <c r="B58" s="344">
        <f>'個人種目エントリー'!D55</f>
        <v>0</v>
      </c>
      <c r="C58" s="345"/>
      <c r="D58" s="78">
        <f>'個人種目エントリー'!E55</f>
        <v>0</v>
      </c>
      <c r="E58" s="32">
        <f>'個人種目エントリー'!C55</f>
        <v>0</v>
      </c>
      <c r="F58" s="30">
        <f>'個人種目エントリー'!I55</f>
        <v>0</v>
      </c>
      <c r="G58" s="27">
        <f>'個人種目エントリー'!J55</f>
        <v>0</v>
      </c>
      <c r="H58" s="34">
        <f>IF('個人種目エントリー'!D55="","",ASC('個人種目エントリー'!F55))</f>
      </c>
      <c r="I58" s="24">
        <f>IF('個人種目エントリー'!D55="","",ASC('個人種目エントリー'!G55))</f>
      </c>
      <c r="J58" s="29">
        <f>IF('個人種目エントリー'!D55="","",ASC('個人種目エントリー'!H55))</f>
      </c>
      <c r="K58" s="148">
        <f>IF('個人種目エントリー'!D55="","",ASC('個人種目エントリー'!K55))</f>
      </c>
      <c r="L58" s="118">
        <f>IF('個人種目エントリー'!D55="","",ASC('個人種目エントリー'!L55))</f>
      </c>
      <c r="M58" s="50">
        <f>IF('個人種目エントリー'!D55="","",'個人種目エントリー'!Q55)</f>
      </c>
      <c r="N58" s="36">
        <f>IF('個人種目エントリー'!$D55=" "," ",'個人種目エントリー'!R55)</f>
        <v>0</v>
      </c>
      <c r="O58" s="37" t="s">
        <v>46</v>
      </c>
      <c r="P58" s="35">
        <f>IF('個人種目エントリー'!$D55=" "," ",'個人種目エントリー'!S55)</f>
        <v>0</v>
      </c>
      <c r="Q58" s="37" t="s">
        <v>47</v>
      </c>
      <c r="R58" s="39">
        <f>IF('個人種目エントリー'!$D55=" "," ",'個人種目エントリー'!T55)</f>
        <v>0</v>
      </c>
      <c r="S58" s="50">
        <f>IF('個人種目エントリー'!D55="","",'個人種目エントリー'!W55)</f>
      </c>
      <c r="T58" s="23">
        <f>IF('個人種目エントリー'!$D55=" "," ",'個人種目エントリー'!X55)</f>
        <v>0</v>
      </c>
      <c r="U58" s="38" t="s">
        <v>46</v>
      </c>
      <c r="V58" s="35">
        <f>IF('個人種目エントリー'!$D55=" "," ",'個人種目エントリー'!Y55)</f>
        <v>0</v>
      </c>
      <c r="W58" s="38" t="s">
        <v>47</v>
      </c>
      <c r="X58" s="39">
        <f>IF('個人種目エントリー'!$D55=" "," ",'個人種目エントリー'!Z55)</f>
        <v>0</v>
      </c>
      <c r="Y58" s="44">
        <f t="shared" si="9"/>
      </c>
      <c r="Z58" s="45">
        <f t="shared" si="10"/>
      </c>
      <c r="AA58" s="45">
        <f t="shared" si="11"/>
      </c>
      <c r="AC58" s="120"/>
      <c r="AD58" s="120"/>
      <c r="AE58" s="120"/>
      <c r="AF58" s="120"/>
      <c r="AG58" s="120"/>
      <c r="AH58" s="120"/>
      <c r="AI58" s="120"/>
      <c r="AJ58" s="120"/>
      <c r="AK58" s="120"/>
    </row>
    <row r="59" spans="1:37" ht="21.75" customHeight="1" thickBot="1">
      <c r="A59" s="42">
        <v>50</v>
      </c>
      <c r="B59" s="344">
        <f>'個人種目エントリー'!D56</f>
        <v>0</v>
      </c>
      <c r="C59" s="345"/>
      <c r="D59" s="78">
        <f>'個人種目エントリー'!E56</f>
        <v>0</v>
      </c>
      <c r="E59" s="32">
        <f>'個人種目エントリー'!C56</f>
        <v>0</v>
      </c>
      <c r="F59" s="30">
        <f>'個人種目エントリー'!I56</f>
        <v>0</v>
      </c>
      <c r="G59" s="27">
        <f>'個人種目エントリー'!J56</f>
        <v>0</v>
      </c>
      <c r="H59" s="34">
        <f>IF('個人種目エントリー'!D56="","",ASC('個人種目エントリー'!F56))</f>
      </c>
      <c r="I59" s="24">
        <f>IF('個人種目エントリー'!D56="","",ASC('個人種目エントリー'!G56))</f>
      </c>
      <c r="J59" s="29">
        <f>IF('個人種目エントリー'!D56="","",ASC('個人種目エントリー'!H56))</f>
      </c>
      <c r="K59" s="148">
        <f>IF('個人種目エントリー'!D56="","",ASC('個人種目エントリー'!K56))</f>
      </c>
      <c r="L59" s="118">
        <f>IF('個人種目エントリー'!D56="","",ASC('個人種目エントリー'!L56))</f>
      </c>
      <c r="M59" s="50">
        <f>IF('個人種目エントリー'!D56="","",'個人種目エントリー'!Q56)</f>
      </c>
      <c r="N59" s="36">
        <f>IF('個人種目エントリー'!$D56=" "," ",'個人種目エントリー'!R56)</f>
        <v>0</v>
      </c>
      <c r="O59" s="37" t="s">
        <v>46</v>
      </c>
      <c r="P59" s="35">
        <f>IF('個人種目エントリー'!$D56=" "," ",'個人種目エントリー'!S56)</f>
        <v>0</v>
      </c>
      <c r="Q59" s="37" t="s">
        <v>47</v>
      </c>
      <c r="R59" s="39">
        <f>IF('個人種目エントリー'!$D56=" "," ",'個人種目エントリー'!T56)</f>
        <v>0</v>
      </c>
      <c r="S59" s="50">
        <f>IF('個人種目エントリー'!D56="","",'個人種目エントリー'!W56)</f>
      </c>
      <c r="T59" s="23">
        <f>IF('個人種目エントリー'!$D56=" "," ",'個人種目エントリー'!X56)</f>
        <v>0</v>
      </c>
      <c r="U59" s="38" t="s">
        <v>46</v>
      </c>
      <c r="V59" s="35">
        <f>IF('個人種目エントリー'!$D56=" "," ",'個人種目エントリー'!Y56)</f>
        <v>0</v>
      </c>
      <c r="W59" s="38" t="s">
        <v>47</v>
      </c>
      <c r="X59" s="39">
        <f>IF('個人種目エントリー'!$D56=" "," ",'個人種目エントリー'!Z56)</f>
        <v>0</v>
      </c>
      <c r="Y59" s="80">
        <f t="shared" si="9"/>
      </c>
      <c r="Z59" s="76">
        <f t="shared" si="10"/>
      </c>
      <c r="AA59" s="76">
        <f t="shared" si="11"/>
      </c>
      <c r="AC59" s="120"/>
      <c r="AD59" s="120"/>
      <c r="AE59" s="120"/>
      <c r="AF59" s="120"/>
      <c r="AG59" s="120"/>
      <c r="AH59" s="120"/>
      <c r="AI59" s="120"/>
      <c r="AJ59" s="120"/>
      <c r="AK59" s="120"/>
    </row>
  </sheetData>
  <sheetProtection/>
  <mergeCells count="140">
    <mergeCell ref="AH39:AK39"/>
    <mergeCell ref="AH30:AK30"/>
    <mergeCell ref="AH31:AK31"/>
    <mergeCell ref="AH32:AK32"/>
    <mergeCell ref="AH33:AK33"/>
    <mergeCell ref="AH18:AK18"/>
    <mergeCell ref="AH19:AK19"/>
    <mergeCell ref="K8:L8"/>
    <mergeCell ref="AH17:AK17"/>
    <mergeCell ref="AH23:AK23"/>
    <mergeCell ref="AH29:AK29"/>
    <mergeCell ref="AC11:AE11"/>
    <mergeCell ref="AH11:AK11"/>
    <mergeCell ref="AH13:AK13"/>
    <mergeCell ref="AH14:AK14"/>
    <mergeCell ref="AH15:AK15"/>
    <mergeCell ref="AH25:AK25"/>
    <mergeCell ref="AH26:AK26"/>
    <mergeCell ref="AH27:AK27"/>
    <mergeCell ref="AH12:AK12"/>
    <mergeCell ref="AH20:AK20"/>
    <mergeCell ref="AH21:AK21"/>
    <mergeCell ref="E8:E9"/>
    <mergeCell ref="B12:C12"/>
    <mergeCell ref="B20:C20"/>
    <mergeCell ref="S8:X8"/>
    <mergeCell ref="A8:A9"/>
    <mergeCell ref="D8:D9"/>
    <mergeCell ref="B8:C9"/>
    <mergeCell ref="M8:R8"/>
    <mergeCell ref="F8:F9"/>
    <mergeCell ref="T9:X9"/>
    <mergeCell ref="AB6:AK6"/>
    <mergeCell ref="S6:AA6"/>
    <mergeCell ref="AD5:AE5"/>
    <mergeCell ref="B42:C42"/>
    <mergeCell ref="G8:G9"/>
    <mergeCell ref="N9:R9"/>
    <mergeCell ref="H8:J8"/>
    <mergeCell ref="B39:C39"/>
    <mergeCell ref="B13:C13"/>
    <mergeCell ref="B10:C10"/>
    <mergeCell ref="A3:B3"/>
    <mergeCell ref="C3:H3"/>
    <mergeCell ref="C5:D5"/>
    <mergeCell ref="L3:AA3"/>
    <mergeCell ref="C4:J4"/>
    <mergeCell ref="M5:P5"/>
    <mergeCell ref="G5:J5"/>
    <mergeCell ref="T5:AA5"/>
    <mergeCell ref="T4:AA4"/>
    <mergeCell ref="M4:N4"/>
    <mergeCell ref="B22:C22"/>
    <mergeCell ref="B14:C14"/>
    <mergeCell ref="AH50:AJ50"/>
    <mergeCell ref="B30:C30"/>
    <mergeCell ref="B36:C36"/>
    <mergeCell ref="AH49:AJ49"/>
    <mergeCell ref="AC49:AG49"/>
    <mergeCell ref="AC50:AG50"/>
    <mergeCell ref="AC29:AE29"/>
    <mergeCell ref="AC48:AG48"/>
    <mergeCell ref="W1:AB1"/>
    <mergeCell ref="Q5:R5"/>
    <mergeCell ref="AC1:AK1"/>
    <mergeCell ref="AD3:AJ3"/>
    <mergeCell ref="AB3:AC3"/>
    <mergeCell ref="AC8:AL9"/>
    <mergeCell ref="AD4:AE4"/>
    <mergeCell ref="AB5:AC5"/>
    <mergeCell ref="N6:R6"/>
    <mergeCell ref="AB4:AC4"/>
    <mergeCell ref="B15:C15"/>
    <mergeCell ref="B16:C16"/>
    <mergeCell ref="B17:C17"/>
    <mergeCell ref="B29:C29"/>
    <mergeCell ref="B34:C34"/>
    <mergeCell ref="B35:C35"/>
    <mergeCell ref="B18:C18"/>
    <mergeCell ref="B19:C19"/>
    <mergeCell ref="B25:C25"/>
    <mergeCell ref="B21:C21"/>
    <mergeCell ref="B11:C11"/>
    <mergeCell ref="B33:C33"/>
    <mergeCell ref="B37:C37"/>
    <mergeCell ref="B31:C31"/>
    <mergeCell ref="B26:C26"/>
    <mergeCell ref="B27:C27"/>
    <mergeCell ref="B28:C28"/>
    <mergeCell ref="B23:C23"/>
    <mergeCell ref="B24:C24"/>
    <mergeCell ref="B32:C32"/>
    <mergeCell ref="B38:C38"/>
    <mergeCell ref="B41:C41"/>
    <mergeCell ref="B59:C59"/>
    <mergeCell ref="B55:C55"/>
    <mergeCell ref="B52:C52"/>
    <mergeCell ref="B53:C53"/>
    <mergeCell ref="B54:C54"/>
    <mergeCell ref="B56:C56"/>
    <mergeCell ref="B57:C57"/>
    <mergeCell ref="B40:C40"/>
    <mergeCell ref="B58:C58"/>
    <mergeCell ref="B43:C43"/>
    <mergeCell ref="B44:C44"/>
    <mergeCell ref="B51:C51"/>
    <mergeCell ref="B49:C49"/>
    <mergeCell ref="B50:C50"/>
    <mergeCell ref="B45:C45"/>
    <mergeCell ref="B46:C46"/>
    <mergeCell ref="B47:C47"/>
    <mergeCell ref="B48:C48"/>
    <mergeCell ref="AC54:AE54"/>
    <mergeCell ref="AH54:AJ54"/>
    <mergeCell ref="AH55:AJ55"/>
    <mergeCell ref="AH57:AJ57"/>
    <mergeCell ref="AH56:AJ56"/>
    <mergeCell ref="AC57:AE57"/>
    <mergeCell ref="AC56:AE56"/>
    <mergeCell ref="AC55:AE55"/>
    <mergeCell ref="AH53:AJ53"/>
    <mergeCell ref="AC53:AE53"/>
    <mergeCell ref="AC17:AE17"/>
    <mergeCell ref="AC23:AE23"/>
    <mergeCell ref="AH48:AJ48"/>
    <mergeCell ref="AH36:AK36"/>
    <mergeCell ref="AH37:AK37"/>
    <mergeCell ref="AH38:AK38"/>
    <mergeCell ref="AH35:AK35"/>
    <mergeCell ref="AH24:AK24"/>
    <mergeCell ref="O4:S4"/>
    <mergeCell ref="AC43:AG43"/>
    <mergeCell ref="AC44:AG44"/>
    <mergeCell ref="AC45:AG45"/>
    <mergeCell ref="AH43:AK43"/>
    <mergeCell ref="AH44:AK44"/>
    <mergeCell ref="AH45:AK45"/>
    <mergeCell ref="AC35:AE35"/>
    <mergeCell ref="AC10:AE10"/>
    <mergeCell ref="AH10:AK10"/>
  </mergeCells>
  <conditionalFormatting sqref="E10:E59 F11:F59">
    <cfRule type="cellIs" priority="1" dxfId="1" operator="equal" stopIfTrue="1">
      <formula>"女子"</formula>
    </cfRule>
    <cfRule type="cellIs" priority="2" dxfId="0" operator="equal" stopIfTrue="1">
      <formula>"男子"</formula>
    </cfRule>
  </conditionalFormatting>
  <printOptions horizontalCentered="1" verticalCentered="1"/>
  <pageMargins left="0.5905511811023623" right="0" top="0.3937007874015748" bottom="0.3937007874015748" header="0" footer="0"/>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7"/>
  <dimension ref="A1:AU51"/>
  <sheetViews>
    <sheetView showZeros="0" zoomScalePageLayoutView="0" workbookViewId="0" topLeftCell="A1">
      <selection activeCell="A1" sqref="A1"/>
    </sheetView>
  </sheetViews>
  <sheetFormatPr defaultColWidth="9.00390625" defaultRowHeight="13.5"/>
  <cols>
    <col min="1" max="1" width="10.625" style="9" customWidth="1"/>
    <col min="2" max="2" width="15.00390625" style="9" customWidth="1"/>
    <col min="3" max="3" width="6.875" style="9" customWidth="1"/>
    <col min="4" max="4" width="29.625" style="9" customWidth="1"/>
    <col min="5" max="5" width="31.375" style="9" customWidth="1"/>
    <col min="6" max="6" width="10.625" style="9" customWidth="1"/>
    <col min="7" max="8" width="6.875" style="9" customWidth="1"/>
    <col min="9" max="9" width="6.375" style="9" customWidth="1"/>
    <col min="10" max="10" width="14.00390625" style="9" customWidth="1"/>
    <col min="11" max="11" width="13.625" style="9" customWidth="1"/>
    <col min="12" max="12" width="12.875" style="9" customWidth="1"/>
    <col min="13" max="13" width="16.50390625" style="9" customWidth="1"/>
    <col min="14" max="14" width="17.00390625" style="9" customWidth="1"/>
    <col min="15" max="15" width="15.25390625" style="9" customWidth="1"/>
    <col min="16" max="16" width="17.125" style="9" customWidth="1"/>
    <col min="17" max="17" width="10.625" style="9" customWidth="1"/>
    <col min="18" max="18" width="9.00390625" style="9" customWidth="1"/>
    <col min="19" max="19" width="12.125" style="9" customWidth="1"/>
    <col min="20" max="20" width="9.00390625" style="9" customWidth="1"/>
    <col min="21" max="21" width="12.125" style="9" customWidth="1"/>
    <col min="22" max="22" width="9.00390625" style="9" customWidth="1"/>
    <col min="23" max="23" width="12.125" style="9" customWidth="1"/>
    <col min="24" max="24" width="9.00390625" style="9" customWidth="1"/>
    <col min="25" max="25" width="12.125" style="9" customWidth="1"/>
    <col min="26" max="26" width="9.00390625" style="9" customWidth="1"/>
    <col min="27" max="27" width="12.125" style="9" customWidth="1"/>
    <col min="28" max="28" width="9.00390625" style="9" customWidth="1"/>
    <col min="29" max="29" width="12.125" style="9" customWidth="1"/>
    <col min="30" max="30" width="9.00390625" style="9" customWidth="1"/>
    <col min="31" max="31" width="12.125" style="9" customWidth="1"/>
    <col min="32" max="32" width="9.00390625" style="9" customWidth="1"/>
    <col min="33" max="33" width="12.125" style="9" customWidth="1"/>
    <col min="34" max="34" width="9.00390625" style="9" customWidth="1"/>
    <col min="35" max="35" width="12.125" style="9" customWidth="1"/>
    <col min="36" max="36" width="10.00390625" style="9" customWidth="1"/>
    <col min="37" max="37" width="13.125" style="9" customWidth="1"/>
    <col min="38" max="16384" width="9.00390625" style="9" customWidth="1"/>
  </cols>
  <sheetData>
    <row r="1" spans="1:37" ht="15" customHeight="1">
      <c r="A1" s="47" t="s">
        <v>56</v>
      </c>
      <c r="B1" s="47" t="s">
        <v>57</v>
      </c>
      <c r="C1" s="47" t="s">
        <v>58</v>
      </c>
      <c r="D1" s="47" t="s">
        <v>59</v>
      </c>
      <c r="E1" s="47" t="s">
        <v>60</v>
      </c>
      <c r="F1" s="47" t="s">
        <v>61</v>
      </c>
      <c r="G1" s="47" t="s">
        <v>62</v>
      </c>
      <c r="H1" s="47" t="s">
        <v>63</v>
      </c>
      <c r="I1" s="47" t="s">
        <v>64</v>
      </c>
      <c r="J1" s="47" t="s">
        <v>65</v>
      </c>
      <c r="K1" s="47" t="s">
        <v>66</v>
      </c>
      <c r="L1" s="47" t="s">
        <v>67</v>
      </c>
      <c r="M1" s="47" t="s">
        <v>68</v>
      </c>
      <c r="N1" s="47" t="s">
        <v>69</v>
      </c>
      <c r="O1" s="47" t="s">
        <v>70</v>
      </c>
      <c r="P1" s="47" t="s">
        <v>71</v>
      </c>
      <c r="Q1" s="47" t="s">
        <v>72</v>
      </c>
      <c r="R1" s="47" t="s">
        <v>73</v>
      </c>
      <c r="S1" s="47" t="s">
        <v>74</v>
      </c>
      <c r="T1" s="47" t="s">
        <v>75</v>
      </c>
      <c r="U1" s="47" t="s">
        <v>76</v>
      </c>
      <c r="V1" s="47" t="s">
        <v>77</v>
      </c>
      <c r="W1" s="47" t="s">
        <v>78</v>
      </c>
      <c r="X1" s="47" t="s">
        <v>79</v>
      </c>
      <c r="Y1" s="47" t="s">
        <v>80</v>
      </c>
      <c r="Z1" s="47" t="s">
        <v>81</v>
      </c>
      <c r="AA1" s="47" t="s">
        <v>82</v>
      </c>
      <c r="AB1" s="47" t="s">
        <v>83</v>
      </c>
      <c r="AC1" s="47" t="s">
        <v>84</v>
      </c>
      <c r="AD1" s="47" t="s">
        <v>85</v>
      </c>
      <c r="AE1" s="47" t="s">
        <v>86</v>
      </c>
      <c r="AF1" s="47" t="s">
        <v>87</v>
      </c>
      <c r="AG1" s="47" t="s">
        <v>88</v>
      </c>
      <c r="AH1" s="47" t="s">
        <v>89</v>
      </c>
      <c r="AI1" s="47" t="s">
        <v>90</v>
      </c>
      <c r="AJ1" s="47" t="s">
        <v>91</v>
      </c>
      <c r="AK1" s="47" t="s">
        <v>92</v>
      </c>
    </row>
    <row r="2" spans="1:37" s="4" customFormat="1" ht="13.5">
      <c r="A2" s="48">
        <v>1</v>
      </c>
      <c r="B2" s="48"/>
      <c r="C2" s="48">
        <f>IF('個人種目エントリー'!C7="","",ASC(IF('個人種目エントリー'!C7="男子",1,2)))</f>
      </c>
      <c r="D2" s="48">
        <f>IF('個人種目エントリー'!D7="","",'個人種目エントリー'!D7)</f>
      </c>
      <c r="E2" s="48">
        <f>IF(D2="","",ASC('個人種目エントリー'!E7))</f>
      </c>
      <c r="F2" s="48">
        <f>'提出用出場認知書'!H10&amp;IF(LEN('提出用出場認知書'!I10)=1,"0"&amp;'提出用出場認知書'!I10,'提出用出場認知書'!I10)&amp;IF(LEN('提出用出場認知書'!J10)=1,"0"&amp;'提出用出場認知書'!J10,'提出用出場認知書'!J10)</f>
      </c>
      <c r="G2" s="48">
        <f>IF(D2="","",IF('個人種目エントリー'!I7="小",1,IF('個人種目エントリー'!I7="中",2,IF('個人種目エントリー'!I7="高",3,IF('個人種目エントリー'!I7="大",4,5)))))</f>
      </c>
      <c r="H2" s="48">
        <f>ASC('個人種目エントリー'!J7)</f>
      </c>
      <c r="I2" s="48">
        <f>'個人種目エントリー'!M7</f>
      </c>
      <c r="J2" s="48"/>
      <c r="K2" s="49">
        <f>'個人種目エントリー'!N7</f>
      </c>
      <c r="L2" s="46">
        <f>IF(K2="","",'基本データ入力'!$D$9)</f>
      </c>
      <c r="M2" s="46"/>
      <c r="N2" s="46"/>
      <c r="O2" s="46"/>
      <c r="P2" s="46"/>
      <c r="Q2" s="46"/>
      <c r="R2" s="48">
        <f>IF('個人種目エントリー'!Q7="","",ASC(IF('個人種目エントリー'!Q7="自由形","10050",IF('個人種目エントリー'!Q7="背泳ぎ","20050",IF('個人種目エントリー'!Q7="平泳ぎ","30050",IF('個人種目エントリー'!Q7="ﾊﾞﾀﾌﾗｲ","40050"))))))</f>
      </c>
      <c r="S2" s="48">
        <f>IF('個人種目エントリー'!Q7="","",ASC(IF(LEN('個人種目エントリー'!R7)=1,"0"&amp;'個人種目エントリー'!R7,'個人種目エントリー'!R7))&amp;ASC(IF(LEN('個人種目エントリー'!S7)=1,"0"&amp;'個人種目エントリー'!S7,'個人種目エントリー'!S7))&amp;"."&amp;IF('個人種目エントリー'!T7="","0",'個人種目エントリー'!T7))</f>
      </c>
      <c r="T2" s="48">
        <f>IF('個人種目エントリー'!W7="","",ASC(IF('個人種目エントリー'!W7="自由形","10050",IF('個人種目エントリー'!W7="背泳ぎ","20050",IF('個人種目エントリー'!W7="平泳ぎ","30050",IF('個人種目エントリー'!W7="ﾊﾞﾀﾌﾗｲ","40050"))))))</f>
      </c>
      <c r="U2" s="48">
        <f>IF('個人種目エントリー'!W7="","",ASC(IF(LEN('個人種目エントリー'!X7)=1,"0"&amp;'個人種目エントリー'!X7,'個人種目エントリー'!X7))&amp;ASC(IF(LEN('個人種目エントリー'!Y7)=1,"0"&amp;'個人種目エントリー'!Y7,'個人種目エントリー'!Y7))&amp;"."&amp;IF('個人種目エントリー'!Z7="","0",'個人種目エントリー'!Z7))</f>
      </c>
      <c r="V2" s="46" t="s">
        <v>93</v>
      </c>
      <c r="W2" s="46" t="s">
        <v>93</v>
      </c>
      <c r="X2" s="46" t="s">
        <v>93</v>
      </c>
      <c r="Y2" s="46" t="s">
        <v>93</v>
      </c>
      <c r="Z2" s="46" t="s">
        <v>93</v>
      </c>
      <c r="AA2" s="46" t="s">
        <v>93</v>
      </c>
      <c r="AB2" s="46" t="s">
        <v>93</v>
      </c>
      <c r="AC2" s="46" t="s">
        <v>93</v>
      </c>
      <c r="AD2" s="46" t="s">
        <v>93</v>
      </c>
      <c r="AE2" s="46" t="s">
        <v>93</v>
      </c>
      <c r="AF2" s="46" t="s">
        <v>93</v>
      </c>
      <c r="AG2" s="46" t="s">
        <v>93</v>
      </c>
      <c r="AH2" s="46" t="s">
        <v>93</v>
      </c>
      <c r="AI2" s="46" t="s">
        <v>93</v>
      </c>
      <c r="AJ2" s="46" t="s">
        <v>93</v>
      </c>
      <c r="AK2" s="46" t="s">
        <v>93</v>
      </c>
    </row>
    <row r="3" spans="1:37" s="4" customFormat="1" ht="13.5">
      <c r="A3" s="48">
        <v>2</v>
      </c>
      <c r="B3" s="48"/>
      <c r="C3" s="48">
        <f>IF('個人種目エントリー'!C8="","",ASC(IF('個人種目エントリー'!C8="男子",1,2)))</f>
      </c>
      <c r="D3" s="48">
        <f>IF('個人種目エントリー'!D8="","",'個人種目エントリー'!D8)</f>
      </c>
      <c r="E3" s="48">
        <f>IF(D3="","",ASC('個人種目エントリー'!E8))</f>
      </c>
      <c r="F3" s="48">
        <f>'提出用出場認知書'!H11&amp;IF(LEN('提出用出場認知書'!I11)=1,"0"&amp;'提出用出場認知書'!I11,'提出用出場認知書'!I11)&amp;IF(LEN('提出用出場認知書'!J11)=1,"0"&amp;'提出用出場認知書'!J11,'提出用出場認知書'!J11)</f>
      </c>
      <c r="G3" s="48">
        <f>IF(D3="","",IF('個人種目エントリー'!I8="小",1,IF('個人種目エントリー'!I8="中",2,IF('個人種目エントリー'!I8="高",3,IF('個人種目エントリー'!I8="大",4,5)))))</f>
      </c>
      <c r="H3" s="48">
        <f>ASC('個人種目エントリー'!J8)</f>
      </c>
      <c r="I3" s="48">
        <f>'個人種目エントリー'!M8</f>
      </c>
      <c r="J3" s="48"/>
      <c r="K3" s="49">
        <f>'個人種目エントリー'!N8</f>
      </c>
      <c r="L3" s="46">
        <f>IF(K3="","",'基本データ入力'!$D$9)</f>
      </c>
      <c r="M3" s="46"/>
      <c r="N3" s="46"/>
      <c r="O3" s="46"/>
      <c r="P3" s="46"/>
      <c r="Q3" s="46"/>
      <c r="R3" s="48">
        <f>IF('個人種目エントリー'!Q8="","",ASC(IF('個人種目エントリー'!Q8="自由形","10050",IF('個人種目エントリー'!Q8="背泳ぎ","20050",IF('個人種目エントリー'!Q8="平泳ぎ","30050",IF('個人種目エントリー'!Q8="ﾊﾞﾀﾌﾗｲ","40050"))))))</f>
      </c>
      <c r="S3" s="48">
        <f>IF('個人種目エントリー'!Q8="","",ASC(IF(LEN('個人種目エントリー'!R8)=1,"0"&amp;'個人種目エントリー'!R8,'個人種目エントリー'!R8))&amp;ASC(IF(LEN('個人種目エントリー'!S8)=1,"0"&amp;'個人種目エントリー'!S8,'個人種目エントリー'!S8))&amp;"."&amp;IF('個人種目エントリー'!T8="","0",'個人種目エントリー'!T8))</f>
      </c>
      <c r="T3" s="48">
        <f>IF('個人種目エントリー'!W8="","",ASC(IF('個人種目エントリー'!W8="自由形","10050",IF('個人種目エントリー'!W8="背泳ぎ","20050",IF('個人種目エントリー'!W8="平泳ぎ","30050",IF('個人種目エントリー'!W8="ﾊﾞﾀﾌﾗｲ","40050"))))))</f>
      </c>
      <c r="U3" s="48">
        <f>IF('個人種目エントリー'!W8="","",ASC(IF(LEN('個人種目エントリー'!X8)=1,"0"&amp;'個人種目エントリー'!X8,'個人種目エントリー'!X8))&amp;ASC(IF(LEN('個人種目エントリー'!Y8)=1,"0"&amp;'個人種目エントリー'!Y8,'個人種目エントリー'!Y8))&amp;"."&amp;IF('個人種目エントリー'!Z8="","0",'個人種目エントリー'!Z8))</f>
      </c>
      <c r="V3" s="46" t="s">
        <v>93</v>
      </c>
      <c r="W3" s="46" t="s">
        <v>93</v>
      </c>
      <c r="X3" s="46" t="s">
        <v>93</v>
      </c>
      <c r="Y3" s="46" t="s">
        <v>93</v>
      </c>
      <c r="Z3" s="46" t="s">
        <v>93</v>
      </c>
      <c r="AA3" s="46" t="s">
        <v>93</v>
      </c>
      <c r="AB3" s="46" t="s">
        <v>93</v>
      </c>
      <c r="AC3" s="46" t="s">
        <v>93</v>
      </c>
      <c r="AD3" s="46" t="s">
        <v>93</v>
      </c>
      <c r="AE3" s="46" t="s">
        <v>93</v>
      </c>
      <c r="AF3" s="46" t="s">
        <v>93</v>
      </c>
      <c r="AG3" s="46" t="s">
        <v>93</v>
      </c>
      <c r="AH3" s="46" t="s">
        <v>93</v>
      </c>
      <c r="AI3" s="46" t="s">
        <v>93</v>
      </c>
      <c r="AJ3" s="46" t="s">
        <v>93</v>
      </c>
      <c r="AK3" s="46" t="s">
        <v>93</v>
      </c>
    </row>
    <row r="4" spans="1:37" s="4" customFormat="1" ht="13.5">
      <c r="A4" s="48">
        <v>3</v>
      </c>
      <c r="B4" s="48"/>
      <c r="C4" s="48">
        <f>IF('個人種目エントリー'!C9="","",ASC(IF('個人種目エントリー'!C9="男子",1,2)))</f>
      </c>
      <c r="D4" s="48">
        <f>IF('個人種目エントリー'!D9="","",'個人種目エントリー'!D9)</f>
      </c>
      <c r="E4" s="48">
        <f>IF(D4="","",ASC('個人種目エントリー'!E9))</f>
      </c>
      <c r="F4" s="48">
        <f>'提出用出場認知書'!H12&amp;IF(LEN('提出用出場認知書'!I12)=1,"0"&amp;'提出用出場認知書'!I12,'提出用出場認知書'!I12)&amp;IF(LEN('提出用出場認知書'!J12)=1,"0"&amp;'提出用出場認知書'!J12,'提出用出場認知書'!J12)</f>
      </c>
      <c r="G4" s="48">
        <f>IF(D4="","",IF('個人種目エントリー'!I9="小",1,IF('個人種目エントリー'!I9="中",2,IF('個人種目エントリー'!I9="高",3,IF('個人種目エントリー'!I9="大",4,5)))))</f>
      </c>
      <c r="H4" s="48">
        <f>ASC('個人種目エントリー'!J9)</f>
      </c>
      <c r="I4" s="48">
        <f>'個人種目エントリー'!M9</f>
      </c>
      <c r="J4" s="48"/>
      <c r="K4" s="49">
        <f>'個人種目エントリー'!N9</f>
      </c>
      <c r="L4" s="46">
        <f>IF(K4="","",'基本データ入力'!$D$9)</f>
      </c>
      <c r="M4" s="46"/>
      <c r="N4" s="46"/>
      <c r="O4" s="46"/>
      <c r="P4" s="46"/>
      <c r="Q4" s="46"/>
      <c r="R4" s="48">
        <f>IF('個人種目エントリー'!Q9="","",ASC(IF('個人種目エントリー'!Q9="自由形","10050",IF('個人種目エントリー'!Q9="背泳ぎ","20050",IF('個人種目エントリー'!Q9="平泳ぎ","30050",IF('個人種目エントリー'!Q9="ﾊﾞﾀﾌﾗｲ","40050"))))))</f>
      </c>
      <c r="S4" s="48">
        <f>IF('個人種目エントリー'!Q9="","",ASC(IF(LEN('個人種目エントリー'!R9)=1,"0"&amp;'個人種目エントリー'!R9,'個人種目エントリー'!R9))&amp;ASC(IF(LEN('個人種目エントリー'!S9)=1,"0"&amp;'個人種目エントリー'!S9,'個人種目エントリー'!S9))&amp;"."&amp;IF('個人種目エントリー'!T9="","0",'個人種目エントリー'!T9))</f>
      </c>
      <c r="T4" s="48">
        <f>IF('個人種目エントリー'!W9="","",ASC(IF('個人種目エントリー'!W9="自由形","10050",IF('個人種目エントリー'!W9="背泳ぎ","20050",IF('個人種目エントリー'!W9="平泳ぎ","30050",IF('個人種目エントリー'!W9="ﾊﾞﾀﾌﾗｲ","40050"))))))</f>
      </c>
      <c r="U4" s="48">
        <f>IF('個人種目エントリー'!W9="","",ASC(IF(LEN('個人種目エントリー'!X9)=1,"0"&amp;'個人種目エントリー'!X9,'個人種目エントリー'!X9))&amp;ASC(IF(LEN('個人種目エントリー'!Y9)=1,"0"&amp;'個人種目エントリー'!Y9,'個人種目エントリー'!Y9))&amp;"."&amp;IF('個人種目エントリー'!Z9="","0",'個人種目エントリー'!Z9))</f>
      </c>
      <c r="V4" s="46" t="s">
        <v>93</v>
      </c>
      <c r="W4" s="46" t="s">
        <v>93</v>
      </c>
      <c r="X4" s="46" t="s">
        <v>93</v>
      </c>
      <c r="Y4" s="46" t="s">
        <v>93</v>
      </c>
      <c r="Z4" s="46" t="s">
        <v>93</v>
      </c>
      <c r="AA4" s="46" t="s">
        <v>93</v>
      </c>
      <c r="AB4" s="46" t="s">
        <v>93</v>
      </c>
      <c r="AC4" s="46" t="s">
        <v>93</v>
      </c>
      <c r="AD4" s="46" t="s">
        <v>93</v>
      </c>
      <c r="AE4" s="46" t="s">
        <v>93</v>
      </c>
      <c r="AF4" s="46" t="s">
        <v>93</v>
      </c>
      <c r="AG4" s="46" t="s">
        <v>93</v>
      </c>
      <c r="AH4" s="46" t="s">
        <v>93</v>
      </c>
      <c r="AI4" s="46" t="s">
        <v>93</v>
      </c>
      <c r="AJ4" s="46" t="s">
        <v>93</v>
      </c>
      <c r="AK4" s="46" t="s">
        <v>93</v>
      </c>
    </row>
    <row r="5" spans="1:37" s="4" customFormat="1" ht="13.5">
      <c r="A5" s="48">
        <v>4</v>
      </c>
      <c r="B5" s="48"/>
      <c r="C5" s="48">
        <f>IF('個人種目エントリー'!C10="","",ASC(IF('個人種目エントリー'!C10="男子",1,2)))</f>
      </c>
      <c r="D5" s="48">
        <f>IF('個人種目エントリー'!D10="","",'個人種目エントリー'!D10)</f>
      </c>
      <c r="E5" s="48">
        <f>IF(D5="","",ASC('個人種目エントリー'!E10))</f>
      </c>
      <c r="F5" s="48">
        <f>'提出用出場認知書'!H13&amp;IF(LEN('提出用出場認知書'!I13)=1,"0"&amp;'提出用出場認知書'!I13,'提出用出場認知書'!I13)&amp;IF(LEN('提出用出場認知書'!J13)=1,"0"&amp;'提出用出場認知書'!J13,'提出用出場認知書'!J13)</f>
      </c>
      <c r="G5" s="48">
        <f>IF(D5="","",IF('個人種目エントリー'!I10="小",1,IF('個人種目エントリー'!I10="中",2,IF('個人種目エントリー'!I10="高",3,IF('個人種目エントリー'!I10="大",4,5)))))</f>
      </c>
      <c r="H5" s="48">
        <f>ASC('個人種目エントリー'!J10)</f>
      </c>
      <c r="I5" s="48">
        <f>'個人種目エントリー'!M10</f>
      </c>
      <c r="J5" s="48"/>
      <c r="K5" s="49">
        <f>'個人種目エントリー'!N10</f>
      </c>
      <c r="L5" s="46">
        <f>IF(K5="","",'基本データ入力'!$D$9)</f>
      </c>
      <c r="M5" s="46"/>
      <c r="N5" s="46"/>
      <c r="O5" s="46"/>
      <c r="P5" s="46"/>
      <c r="Q5" s="46"/>
      <c r="R5" s="48">
        <f>IF('個人種目エントリー'!Q10="","",ASC(IF('個人種目エントリー'!Q10="自由形","10050",IF('個人種目エントリー'!Q10="背泳ぎ","20050",IF('個人種目エントリー'!Q10="平泳ぎ","30050",IF('個人種目エントリー'!Q10="ﾊﾞﾀﾌﾗｲ","40050"))))))</f>
      </c>
      <c r="S5" s="48">
        <f>IF('個人種目エントリー'!Q10="","",ASC(IF(LEN('個人種目エントリー'!R10)=1,"0"&amp;'個人種目エントリー'!R10,'個人種目エントリー'!R10))&amp;ASC(IF(LEN('個人種目エントリー'!S10)=1,"0"&amp;'個人種目エントリー'!S10,'個人種目エントリー'!S10))&amp;"."&amp;IF('個人種目エントリー'!T10="","0",'個人種目エントリー'!T10))</f>
      </c>
      <c r="T5" s="48">
        <f>IF('個人種目エントリー'!W10="","",ASC(IF('個人種目エントリー'!W10="自由形","10050",IF('個人種目エントリー'!W10="背泳ぎ","20050",IF('個人種目エントリー'!W10="平泳ぎ","30050",IF('個人種目エントリー'!W10="ﾊﾞﾀﾌﾗｲ","40050"))))))</f>
      </c>
      <c r="U5" s="48">
        <f>IF('個人種目エントリー'!W10="","",ASC(IF(LEN('個人種目エントリー'!X10)=1,"0"&amp;'個人種目エントリー'!X10,'個人種目エントリー'!X10))&amp;ASC(IF(LEN('個人種目エントリー'!Y10)=1,"0"&amp;'個人種目エントリー'!Y10,'個人種目エントリー'!Y10))&amp;"."&amp;IF('個人種目エントリー'!Z10="","0",'個人種目エントリー'!Z10))</f>
      </c>
      <c r="V5" s="46" t="s">
        <v>93</v>
      </c>
      <c r="W5" s="46" t="s">
        <v>93</v>
      </c>
      <c r="X5" s="46" t="s">
        <v>93</v>
      </c>
      <c r="Y5" s="46" t="s">
        <v>93</v>
      </c>
      <c r="Z5" s="46" t="s">
        <v>93</v>
      </c>
      <c r="AA5" s="46" t="s">
        <v>93</v>
      </c>
      <c r="AB5" s="46" t="s">
        <v>93</v>
      </c>
      <c r="AC5" s="46" t="s">
        <v>93</v>
      </c>
      <c r="AD5" s="46" t="s">
        <v>93</v>
      </c>
      <c r="AE5" s="46" t="s">
        <v>93</v>
      </c>
      <c r="AF5" s="46" t="s">
        <v>93</v>
      </c>
      <c r="AG5" s="46" t="s">
        <v>93</v>
      </c>
      <c r="AH5" s="46" t="s">
        <v>93</v>
      </c>
      <c r="AI5" s="46" t="s">
        <v>93</v>
      </c>
      <c r="AJ5" s="46" t="s">
        <v>93</v>
      </c>
      <c r="AK5" s="46" t="s">
        <v>93</v>
      </c>
    </row>
    <row r="6" spans="1:37" s="4" customFormat="1" ht="13.5">
      <c r="A6" s="48">
        <v>5</v>
      </c>
      <c r="B6" s="48"/>
      <c r="C6" s="48">
        <f>IF('個人種目エントリー'!C11="","",ASC(IF('個人種目エントリー'!C11="男子",1,2)))</f>
      </c>
      <c r="D6" s="48">
        <f>IF('個人種目エントリー'!D11="","",'個人種目エントリー'!D11)</f>
      </c>
      <c r="E6" s="48">
        <f>IF(D6="","",ASC('個人種目エントリー'!E11))</f>
      </c>
      <c r="F6" s="48">
        <f>'提出用出場認知書'!H14&amp;IF(LEN('提出用出場認知書'!I14)=1,"0"&amp;'提出用出場認知書'!I14,'提出用出場認知書'!I14)&amp;IF(LEN('提出用出場認知書'!J14)=1,"0"&amp;'提出用出場認知書'!J14,'提出用出場認知書'!J14)</f>
      </c>
      <c r="G6" s="48">
        <f>IF(D6="","",IF('個人種目エントリー'!I11="小",1,IF('個人種目エントリー'!I11="中",2,IF('個人種目エントリー'!I11="高",3,IF('個人種目エントリー'!I11="大",4,5)))))</f>
      </c>
      <c r="H6" s="48">
        <f>ASC('個人種目エントリー'!J11)</f>
      </c>
      <c r="I6" s="48">
        <f>'個人種目エントリー'!M11</f>
      </c>
      <c r="J6" s="48"/>
      <c r="K6" s="49">
        <f>'個人種目エントリー'!N11</f>
      </c>
      <c r="L6" s="46">
        <f>IF(K6="","",'基本データ入力'!$D$9)</f>
      </c>
      <c r="M6" s="46"/>
      <c r="N6" s="46"/>
      <c r="O6" s="46"/>
      <c r="P6" s="46"/>
      <c r="Q6" s="46"/>
      <c r="R6" s="48">
        <f>IF('個人種目エントリー'!Q11="","",ASC(IF('個人種目エントリー'!Q11="自由形","10050",IF('個人種目エントリー'!Q11="背泳ぎ","20050",IF('個人種目エントリー'!Q11="平泳ぎ","30050",IF('個人種目エントリー'!Q11="ﾊﾞﾀﾌﾗｲ","40050"))))))</f>
      </c>
      <c r="S6" s="48">
        <f>IF('個人種目エントリー'!Q11="","",ASC(IF(LEN('個人種目エントリー'!R11)=1,"0"&amp;'個人種目エントリー'!R11,'個人種目エントリー'!R11))&amp;ASC(IF(LEN('個人種目エントリー'!S11)=1,"0"&amp;'個人種目エントリー'!S11,'個人種目エントリー'!S11))&amp;"."&amp;IF('個人種目エントリー'!T11="","0",'個人種目エントリー'!T11))</f>
      </c>
      <c r="T6" s="48">
        <f>IF('個人種目エントリー'!W11="","",ASC(IF('個人種目エントリー'!W11="自由形","10050",IF('個人種目エントリー'!W11="背泳ぎ","20050",IF('個人種目エントリー'!W11="平泳ぎ","30050",IF('個人種目エントリー'!W11="ﾊﾞﾀﾌﾗｲ","40050"))))))</f>
      </c>
      <c r="U6" s="48">
        <f>IF('個人種目エントリー'!W11="","",ASC(IF(LEN('個人種目エントリー'!X11)=1,"0"&amp;'個人種目エントリー'!X11,'個人種目エントリー'!X11))&amp;ASC(IF(LEN('個人種目エントリー'!Y11)=1,"0"&amp;'個人種目エントリー'!Y11,'個人種目エントリー'!Y11))&amp;"."&amp;IF('個人種目エントリー'!Z11="","0",'個人種目エントリー'!Z11))</f>
      </c>
      <c r="V6" s="46" t="s">
        <v>93</v>
      </c>
      <c r="W6" s="46" t="s">
        <v>93</v>
      </c>
      <c r="X6" s="46" t="s">
        <v>93</v>
      </c>
      <c r="Y6" s="46" t="s">
        <v>93</v>
      </c>
      <c r="Z6" s="46" t="s">
        <v>93</v>
      </c>
      <c r="AA6" s="46" t="s">
        <v>93</v>
      </c>
      <c r="AB6" s="46" t="s">
        <v>93</v>
      </c>
      <c r="AC6" s="46" t="s">
        <v>93</v>
      </c>
      <c r="AD6" s="46" t="s">
        <v>93</v>
      </c>
      <c r="AE6" s="46" t="s">
        <v>93</v>
      </c>
      <c r="AF6" s="46" t="s">
        <v>93</v>
      </c>
      <c r="AG6" s="46" t="s">
        <v>93</v>
      </c>
      <c r="AH6" s="46" t="s">
        <v>93</v>
      </c>
      <c r="AI6" s="46" t="s">
        <v>93</v>
      </c>
      <c r="AJ6" s="46" t="s">
        <v>93</v>
      </c>
      <c r="AK6" s="46" t="s">
        <v>93</v>
      </c>
    </row>
    <row r="7" spans="1:37" s="4" customFormat="1" ht="13.5">
      <c r="A7" s="48">
        <v>6</v>
      </c>
      <c r="B7" s="48"/>
      <c r="C7" s="48">
        <f>IF('個人種目エントリー'!C12="","",ASC(IF('個人種目エントリー'!C12="男子",1,2)))</f>
      </c>
      <c r="D7" s="48">
        <f>IF('個人種目エントリー'!D12="","",'個人種目エントリー'!D12)</f>
      </c>
      <c r="E7" s="48">
        <f>IF(D7="","",ASC('個人種目エントリー'!E12))</f>
      </c>
      <c r="F7" s="48">
        <f>'提出用出場認知書'!H15&amp;IF(LEN('提出用出場認知書'!I15)=1,"0"&amp;'提出用出場認知書'!I15,'提出用出場認知書'!I15)&amp;IF(LEN('提出用出場認知書'!J15)=1,"0"&amp;'提出用出場認知書'!J15,'提出用出場認知書'!J15)</f>
      </c>
      <c r="G7" s="48">
        <f>IF(D7="","",IF('個人種目エントリー'!I12="小",1,IF('個人種目エントリー'!I12="中",2,IF('個人種目エントリー'!I12="高",3,IF('個人種目エントリー'!I12="大",4,5)))))</f>
      </c>
      <c r="H7" s="48">
        <f>ASC('個人種目エントリー'!J12)</f>
      </c>
      <c r="I7" s="48">
        <f>'個人種目エントリー'!M12</f>
      </c>
      <c r="J7" s="48"/>
      <c r="K7" s="49">
        <f>'個人種目エントリー'!N12</f>
      </c>
      <c r="L7" s="46">
        <f>IF(K7="","",'基本データ入力'!$D$9)</f>
      </c>
      <c r="M7" s="46"/>
      <c r="N7" s="46"/>
      <c r="O7" s="46"/>
      <c r="P7" s="46"/>
      <c r="Q7" s="46"/>
      <c r="R7" s="48">
        <f>IF('個人種目エントリー'!Q12="","",ASC(IF('個人種目エントリー'!Q12="自由形","10050",IF('個人種目エントリー'!Q12="背泳ぎ","20050",IF('個人種目エントリー'!Q12="平泳ぎ","30050",IF('個人種目エントリー'!Q12="ﾊﾞﾀﾌﾗｲ","40050"))))))</f>
      </c>
      <c r="S7" s="48">
        <f>IF('個人種目エントリー'!Q12="","",ASC(IF(LEN('個人種目エントリー'!R12)=1,"0"&amp;'個人種目エントリー'!R12,'個人種目エントリー'!R12))&amp;ASC(IF(LEN('個人種目エントリー'!S12)=1,"0"&amp;'個人種目エントリー'!S12,'個人種目エントリー'!S12))&amp;"."&amp;IF('個人種目エントリー'!T12="","0",'個人種目エントリー'!T12))</f>
      </c>
      <c r="T7" s="48">
        <f>IF('個人種目エントリー'!W12="","",ASC(IF('個人種目エントリー'!W12="自由形","10050",IF('個人種目エントリー'!W12="背泳ぎ","20050",IF('個人種目エントリー'!W12="平泳ぎ","30050",IF('個人種目エントリー'!W12="ﾊﾞﾀﾌﾗｲ","40050"))))))</f>
      </c>
      <c r="U7" s="48">
        <f>IF('個人種目エントリー'!W12="","",ASC(IF(LEN('個人種目エントリー'!X12)=1,"0"&amp;'個人種目エントリー'!X12,'個人種目エントリー'!X12))&amp;ASC(IF(LEN('個人種目エントリー'!Y12)=1,"0"&amp;'個人種目エントリー'!Y12,'個人種目エントリー'!Y12))&amp;"."&amp;IF('個人種目エントリー'!Z12="","0",'個人種目エントリー'!Z12))</f>
      </c>
      <c r="V7" s="46" t="s">
        <v>93</v>
      </c>
      <c r="W7" s="46" t="s">
        <v>93</v>
      </c>
      <c r="X7" s="46" t="s">
        <v>93</v>
      </c>
      <c r="Y7" s="46" t="s">
        <v>93</v>
      </c>
      <c r="Z7" s="46" t="s">
        <v>93</v>
      </c>
      <c r="AA7" s="46" t="s">
        <v>93</v>
      </c>
      <c r="AB7" s="46" t="s">
        <v>93</v>
      </c>
      <c r="AC7" s="46" t="s">
        <v>93</v>
      </c>
      <c r="AD7" s="46" t="s">
        <v>93</v>
      </c>
      <c r="AE7" s="46" t="s">
        <v>93</v>
      </c>
      <c r="AF7" s="46" t="s">
        <v>93</v>
      </c>
      <c r="AG7" s="46" t="s">
        <v>93</v>
      </c>
      <c r="AH7" s="46" t="s">
        <v>93</v>
      </c>
      <c r="AI7" s="46" t="s">
        <v>93</v>
      </c>
      <c r="AJ7" s="46" t="s">
        <v>93</v>
      </c>
      <c r="AK7" s="46" t="s">
        <v>93</v>
      </c>
    </row>
    <row r="8" spans="1:37" s="4" customFormat="1" ht="13.5">
      <c r="A8" s="48">
        <v>7</v>
      </c>
      <c r="B8" s="48"/>
      <c r="C8" s="48">
        <f>IF('個人種目エントリー'!C13="","",ASC(IF('個人種目エントリー'!C13="男子",1,2)))</f>
      </c>
      <c r="D8" s="48">
        <f>IF('個人種目エントリー'!D13="","",'個人種目エントリー'!D13)</f>
      </c>
      <c r="E8" s="48">
        <f>IF(D8="","",ASC('個人種目エントリー'!E13))</f>
      </c>
      <c r="F8" s="48">
        <f>'提出用出場認知書'!H16&amp;IF(LEN('提出用出場認知書'!I16)=1,"0"&amp;'提出用出場認知書'!I16,'提出用出場認知書'!I16)&amp;IF(LEN('提出用出場認知書'!J16)=1,"0"&amp;'提出用出場認知書'!J16,'提出用出場認知書'!J16)</f>
      </c>
      <c r="G8" s="48">
        <f>IF(D8="","",IF('個人種目エントリー'!I13="小",1,IF('個人種目エントリー'!I13="中",2,IF('個人種目エントリー'!I13="高",3,IF('個人種目エントリー'!I13="大",4,5)))))</f>
      </c>
      <c r="H8" s="48">
        <f>ASC('個人種目エントリー'!J13)</f>
      </c>
      <c r="I8" s="48">
        <f>'個人種目エントリー'!M13</f>
      </c>
      <c r="J8" s="48"/>
      <c r="K8" s="49">
        <f>'個人種目エントリー'!N13</f>
      </c>
      <c r="L8" s="46">
        <f>IF(K8="","",'基本データ入力'!$D$9)</f>
      </c>
      <c r="M8" s="46"/>
      <c r="N8" s="46"/>
      <c r="O8" s="46"/>
      <c r="P8" s="46"/>
      <c r="Q8" s="46"/>
      <c r="R8" s="48">
        <f>IF('個人種目エントリー'!Q13="","",ASC(IF('個人種目エントリー'!Q13="自由形","10050",IF('個人種目エントリー'!Q13="背泳ぎ","20050",IF('個人種目エントリー'!Q13="平泳ぎ","30050",IF('個人種目エントリー'!Q13="ﾊﾞﾀﾌﾗｲ","40050"))))))</f>
      </c>
      <c r="S8" s="48">
        <f>IF('個人種目エントリー'!Q13="","",ASC(IF(LEN('個人種目エントリー'!R13)=1,"0"&amp;'個人種目エントリー'!R13,'個人種目エントリー'!R13))&amp;ASC(IF(LEN('個人種目エントリー'!S13)=1,"0"&amp;'個人種目エントリー'!S13,'個人種目エントリー'!S13))&amp;"."&amp;IF('個人種目エントリー'!T13="","0",'個人種目エントリー'!T13))</f>
      </c>
      <c r="T8" s="48">
        <f>IF('個人種目エントリー'!W13="","",ASC(IF('個人種目エントリー'!W13="自由形","10050",IF('個人種目エントリー'!W13="背泳ぎ","20050",IF('個人種目エントリー'!W13="平泳ぎ","30050",IF('個人種目エントリー'!W13="ﾊﾞﾀﾌﾗｲ","40050"))))))</f>
      </c>
      <c r="U8" s="48">
        <f>IF('個人種目エントリー'!W13="","",ASC(IF(LEN('個人種目エントリー'!X13)=1,"0"&amp;'個人種目エントリー'!X13,'個人種目エントリー'!X13))&amp;ASC(IF(LEN('個人種目エントリー'!Y13)=1,"0"&amp;'個人種目エントリー'!Y13,'個人種目エントリー'!Y13))&amp;"."&amp;IF('個人種目エントリー'!Z13="","0",'個人種目エントリー'!Z13))</f>
      </c>
      <c r="V8" s="46" t="s">
        <v>93</v>
      </c>
      <c r="W8" s="46" t="s">
        <v>93</v>
      </c>
      <c r="X8" s="46" t="s">
        <v>93</v>
      </c>
      <c r="Y8" s="46" t="s">
        <v>93</v>
      </c>
      <c r="Z8" s="46" t="s">
        <v>93</v>
      </c>
      <c r="AA8" s="46" t="s">
        <v>93</v>
      </c>
      <c r="AB8" s="46" t="s">
        <v>93</v>
      </c>
      <c r="AC8" s="46" t="s">
        <v>93</v>
      </c>
      <c r="AD8" s="46" t="s">
        <v>93</v>
      </c>
      <c r="AE8" s="46" t="s">
        <v>93</v>
      </c>
      <c r="AF8" s="46" t="s">
        <v>93</v>
      </c>
      <c r="AG8" s="46" t="s">
        <v>93</v>
      </c>
      <c r="AH8" s="46" t="s">
        <v>93</v>
      </c>
      <c r="AI8" s="46" t="s">
        <v>93</v>
      </c>
      <c r="AJ8" s="46" t="s">
        <v>93</v>
      </c>
      <c r="AK8" s="46" t="s">
        <v>93</v>
      </c>
    </row>
    <row r="9" spans="1:37" s="4" customFormat="1" ht="13.5">
      <c r="A9" s="48">
        <v>8</v>
      </c>
      <c r="B9" s="48"/>
      <c r="C9" s="48">
        <f>IF('個人種目エントリー'!C14="","",ASC(IF('個人種目エントリー'!C14="男子",1,2)))</f>
      </c>
      <c r="D9" s="48">
        <f>IF('個人種目エントリー'!D14="","",'個人種目エントリー'!D14)</f>
      </c>
      <c r="E9" s="48">
        <f>IF(D9="","",ASC('個人種目エントリー'!E14))</f>
      </c>
      <c r="F9" s="48">
        <f>'提出用出場認知書'!H17&amp;IF(LEN('提出用出場認知書'!I17)=1,"0"&amp;'提出用出場認知書'!I17,'提出用出場認知書'!I17)&amp;IF(LEN('提出用出場認知書'!J17)=1,"0"&amp;'提出用出場認知書'!J17,'提出用出場認知書'!J17)</f>
      </c>
      <c r="G9" s="48">
        <f>IF(D9="","",IF('個人種目エントリー'!I14="小",1,IF('個人種目エントリー'!I14="中",2,IF('個人種目エントリー'!I14="高",3,IF('個人種目エントリー'!I14="大",4,5)))))</f>
      </c>
      <c r="H9" s="48">
        <f>ASC('個人種目エントリー'!J14)</f>
      </c>
      <c r="I9" s="48">
        <f>'個人種目エントリー'!M14</f>
      </c>
      <c r="J9" s="48"/>
      <c r="K9" s="49">
        <f>'個人種目エントリー'!N14</f>
      </c>
      <c r="L9" s="46">
        <f>IF(K9="","",'基本データ入力'!$D$9)</f>
      </c>
      <c r="M9" s="46"/>
      <c r="N9" s="46"/>
      <c r="O9" s="46"/>
      <c r="P9" s="46"/>
      <c r="Q9" s="46"/>
      <c r="R9" s="48">
        <f>IF('個人種目エントリー'!Q14="","",ASC(IF('個人種目エントリー'!Q14="自由形","10050",IF('個人種目エントリー'!Q14="背泳ぎ","20050",IF('個人種目エントリー'!Q14="平泳ぎ","30050",IF('個人種目エントリー'!Q14="ﾊﾞﾀﾌﾗｲ","40050"))))))</f>
      </c>
      <c r="S9" s="48">
        <f>IF('個人種目エントリー'!Q14="","",ASC(IF(LEN('個人種目エントリー'!R14)=1,"0"&amp;'個人種目エントリー'!R14,'個人種目エントリー'!R14))&amp;ASC(IF(LEN('個人種目エントリー'!S14)=1,"0"&amp;'個人種目エントリー'!S14,'個人種目エントリー'!S14))&amp;"."&amp;IF('個人種目エントリー'!T14="","0",'個人種目エントリー'!T14))</f>
      </c>
      <c r="T9" s="48">
        <f>IF('個人種目エントリー'!W14="","",ASC(IF('個人種目エントリー'!W14="自由形","10050",IF('個人種目エントリー'!W14="背泳ぎ","20050",IF('個人種目エントリー'!W14="平泳ぎ","30050",IF('個人種目エントリー'!W14="ﾊﾞﾀﾌﾗｲ","40050"))))))</f>
      </c>
      <c r="U9" s="48">
        <f>IF('個人種目エントリー'!W14="","",ASC(IF(LEN('個人種目エントリー'!X14)=1,"0"&amp;'個人種目エントリー'!X14,'個人種目エントリー'!X14))&amp;ASC(IF(LEN('個人種目エントリー'!Y14)=1,"0"&amp;'個人種目エントリー'!Y14,'個人種目エントリー'!Y14))&amp;"."&amp;IF('個人種目エントリー'!Z14="","0",'個人種目エントリー'!Z14))</f>
      </c>
      <c r="V9" s="46" t="s">
        <v>93</v>
      </c>
      <c r="W9" s="46" t="s">
        <v>93</v>
      </c>
      <c r="X9" s="46" t="s">
        <v>93</v>
      </c>
      <c r="Y9" s="46" t="s">
        <v>93</v>
      </c>
      <c r="Z9" s="46" t="s">
        <v>93</v>
      </c>
      <c r="AA9" s="46" t="s">
        <v>93</v>
      </c>
      <c r="AB9" s="46" t="s">
        <v>93</v>
      </c>
      <c r="AC9" s="46" t="s">
        <v>93</v>
      </c>
      <c r="AD9" s="46" t="s">
        <v>93</v>
      </c>
      <c r="AE9" s="46" t="s">
        <v>93</v>
      </c>
      <c r="AF9" s="46" t="s">
        <v>93</v>
      </c>
      <c r="AG9" s="46" t="s">
        <v>93</v>
      </c>
      <c r="AH9" s="46" t="s">
        <v>93</v>
      </c>
      <c r="AI9" s="46" t="s">
        <v>93</v>
      </c>
      <c r="AJ9" s="46" t="s">
        <v>93</v>
      </c>
      <c r="AK9" s="46" t="s">
        <v>93</v>
      </c>
    </row>
    <row r="10" spans="1:37" s="4" customFormat="1" ht="13.5">
      <c r="A10" s="48">
        <v>9</v>
      </c>
      <c r="B10" s="48"/>
      <c r="C10" s="48">
        <f>IF('個人種目エントリー'!C15="","",ASC(IF('個人種目エントリー'!C15="男子",1,2)))</f>
      </c>
      <c r="D10" s="48">
        <f>IF('個人種目エントリー'!D15="","",'個人種目エントリー'!D15)</f>
      </c>
      <c r="E10" s="48">
        <f>IF(D10="","",ASC('個人種目エントリー'!E15))</f>
      </c>
      <c r="F10" s="48">
        <f>'提出用出場認知書'!H18&amp;IF(LEN('提出用出場認知書'!I18)=1,"0"&amp;'提出用出場認知書'!I18,'提出用出場認知書'!I18)&amp;IF(LEN('提出用出場認知書'!J18)=1,"0"&amp;'提出用出場認知書'!J18,'提出用出場認知書'!J18)</f>
      </c>
      <c r="G10" s="48">
        <f>IF(D10="","",IF('個人種目エントリー'!I15="小",1,IF('個人種目エントリー'!I15="中",2,IF('個人種目エントリー'!I15="高",3,IF('個人種目エントリー'!I15="大",4,5)))))</f>
      </c>
      <c r="H10" s="48">
        <f>ASC('個人種目エントリー'!J15)</f>
      </c>
      <c r="I10" s="48">
        <f>'個人種目エントリー'!M15</f>
      </c>
      <c r="J10" s="48"/>
      <c r="K10" s="49">
        <f>'個人種目エントリー'!N15</f>
      </c>
      <c r="L10" s="46">
        <f>IF(K10="","",'基本データ入力'!$D$9)</f>
      </c>
      <c r="M10" s="46"/>
      <c r="N10" s="46"/>
      <c r="O10" s="46"/>
      <c r="P10" s="46"/>
      <c r="Q10" s="46"/>
      <c r="R10" s="48">
        <f>IF('個人種目エントリー'!Q15="","",ASC(IF('個人種目エントリー'!Q15="自由形","10050",IF('個人種目エントリー'!Q15="背泳ぎ","20050",IF('個人種目エントリー'!Q15="平泳ぎ","30050",IF('個人種目エントリー'!Q15="ﾊﾞﾀﾌﾗｲ","40050"))))))</f>
      </c>
      <c r="S10" s="48">
        <f>IF('個人種目エントリー'!Q15="","",ASC(IF(LEN('個人種目エントリー'!R15)=1,"0"&amp;'個人種目エントリー'!R15,'個人種目エントリー'!R15))&amp;ASC(IF(LEN('個人種目エントリー'!S15)=1,"0"&amp;'個人種目エントリー'!S15,'個人種目エントリー'!S15))&amp;"."&amp;IF('個人種目エントリー'!T15="","0",'個人種目エントリー'!T15))</f>
      </c>
      <c r="T10" s="48">
        <f>IF('個人種目エントリー'!W15="","",ASC(IF('個人種目エントリー'!W15="自由形","10050",IF('個人種目エントリー'!W15="背泳ぎ","20050",IF('個人種目エントリー'!W15="平泳ぎ","30050",IF('個人種目エントリー'!W15="ﾊﾞﾀﾌﾗｲ","40050"))))))</f>
      </c>
      <c r="U10" s="48">
        <f>IF('個人種目エントリー'!W15="","",ASC(IF(LEN('個人種目エントリー'!X15)=1,"0"&amp;'個人種目エントリー'!X15,'個人種目エントリー'!X15))&amp;ASC(IF(LEN('個人種目エントリー'!Y15)=1,"0"&amp;'個人種目エントリー'!Y15,'個人種目エントリー'!Y15))&amp;"."&amp;IF('個人種目エントリー'!Z15="","0",'個人種目エントリー'!Z15))</f>
      </c>
      <c r="V10" s="46" t="s">
        <v>93</v>
      </c>
      <c r="W10" s="46" t="s">
        <v>93</v>
      </c>
      <c r="X10" s="46" t="s">
        <v>93</v>
      </c>
      <c r="Y10" s="46" t="s">
        <v>93</v>
      </c>
      <c r="Z10" s="46" t="s">
        <v>93</v>
      </c>
      <c r="AA10" s="46" t="s">
        <v>93</v>
      </c>
      <c r="AB10" s="46" t="s">
        <v>93</v>
      </c>
      <c r="AC10" s="46" t="s">
        <v>93</v>
      </c>
      <c r="AD10" s="46" t="s">
        <v>93</v>
      </c>
      <c r="AE10" s="46" t="s">
        <v>93</v>
      </c>
      <c r="AF10" s="46" t="s">
        <v>93</v>
      </c>
      <c r="AG10" s="46" t="s">
        <v>93</v>
      </c>
      <c r="AH10" s="46" t="s">
        <v>93</v>
      </c>
      <c r="AI10" s="46" t="s">
        <v>93</v>
      </c>
      <c r="AJ10" s="46" t="s">
        <v>93</v>
      </c>
      <c r="AK10" s="46" t="s">
        <v>93</v>
      </c>
    </row>
    <row r="11" spans="1:37" s="4" customFormat="1" ht="13.5">
      <c r="A11" s="48">
        <v>10</v>
      </c>
      <c r="B11" s="48"/>
      <c r="C11" s="48">
        <f>IF('個人種目エントリー'!C16="","",ASC(IF('個人種目エントリー'!C16="男子",1,2)))</f>
      </c>
      <c r="D11" s="48">
        <f>IF('個人種目エントリー'!D16="","",'個人種目エントリー'!D16)</f>
      </c>
      <c r="E11" s="48">
        <f>IF(D11="","",ASC('個人種目エントリー'!E16))</f>
      </c>
      <c r="F11" s="48">
        <f>'提出用出場認知書'!H19&amp;IF(LEN('提出用出場認知書'!I19)=1,"0"&amp;'提出用出場認知書'!I19,'提出用出場認知書'!I19)&amp;IF(LEN('提出用出場認知書'!J19)=1,"0"&amp;'提出用出場認知書'!J19,'提出用出場認知書'!J19)</f>
      </c>
      <c r="G11" s="48">
        <f>IF(D11="","",IF('個人種目エントリー'!I16="小",1,IF('個人種目エントリー'!I16="中",2,IF('個人種目エントリー'!I16="高",3,IF('個人種目エントリー'!I16="大",4,5)))))</f>
      </c>
      <c r="H11" s="48">
        <f>ASC('個人種目エントリー'!J16)</f>
      </c>
      <c r="I11" s="48">
        <f>'個人種目エントリー'!M16</f>
      </c>
      <c r="J11" s="48"/>
      <c r="K11" s="49">
        <f>'個人種目エントリー'!N16</f>
      </c>
      <c r="L11" s="46">
        <f>IF(K11="","",'基本データ入力'!$D$9)</f>
      </c>
      <c r="M11" s="46"/>
      <c r="N11" s="46"/>
      <c r="O11" s="46"/>
      <c r="P11" s="46"/>
      <c r="Q11" s="46"/>
      <c r="R11" s="48">
        <f>IF('個人種目エントリー'!Q16="","",ASC(IF('個人種目エントリー'!Q16="自由形","10050",IF('個人種目エントリー'!Q16="背泳ぎ","20050",IF('個人種目エントリー'!Q16="平泳ぎ","30050",IF('個人種目エントリー'!Q16="ﾊﾞﾀﾌﾗｲ","40050"))))))</f>
      </c>
      <c r="S11" s="48">
        <f>IF('個人種目エントリー'!Q16="","",ASC(IF(LEN('個人種目エントリー'!R16)=1,"0"&amp;'個人種目エントリー'!R16,'個人種目エントリー'!R16))&amp;ASC(IF(LEN('個人種目エントリー'!S16)=1,"0"&amp;'個人種目エントリー'!S16,'個人種目エントリー'!S16))&amp;"."&amp;IF('個人種目エントリー'!T16="","0",'個人種目エントリー'!T16))</f>
      </c>
      <c r="T11" s="48">
        <f>IF('個人種目エントリー'!W16="","",ASC(IF('個人種目エントリー'!W16="自由形","10050",IF('個人種目エントリー'!W16="背泳ぎ","20050",IF('個人種目エントリー'!W16="平泳ぎ","30050",IF('個人種目エントリー'!W16="ﾊﾞﾀﾌﾗｲ","40050"))))))</f>
      </c>
      <c r="U11" s="48">
        <f>IF('個人種目エントリー'!W16="","",ASC(IF(LEN('個人種目エントリー'!X16)=1,"0"&amp;'個人種目エントリー'!X16,'個人種目エントリー'!X16))&amp;ASC(IF(LEN('個人種目エントリー'!Y16)=1,"0"&amp;'個人種目エントリー'!Y16,'個人種目エントリー'!Y16))&amp;"."&amp;IF('個人種目エントリー'!Z16="","0",'個人種目エントリー'!Z16))</f>
      </c>
      <c r="V11" s="46" t="s">
        <v>93</v>
      </c>
      <c r="W11" s="46" t="s">
        <v>93</v>
      </c>
      <c r="X11" s="46" t="s">
        <v>93</v>
      </c>
      <c r="Y11" s="46" t="s">
        <v>93</v>
      </c>
      <c r="Z11" s="46" t="s">
        <v>93</v>
      </c>
      <c r="AA11" s="46" t="s">
        <v>93</v>
      </c>
      <c r="AB11" s="46" t="s">
        <v>93</v>
      </c>
      <c r="AC11" s="46" t="s">
        <v>93</v>
      </c>
      <c r="AD11" s="46" t="s">
        <v>93</v>
      </c>
      <c r="AE11" s="46" t="s">
        <v>93</v>
      </c>
      <c r="AF11" s="46" t="s">
        <v>93</v>
      </c>
      <c r="AG11" s="46" t="s">
        <v>93</v>
      </c>
      <c r="AH11" s="46" t="s">
        <v>93</v>
      </c>
      <c r="AI11" s="46" t="s">
        <v>93</v>
      </c>
      <c r="AJ11" s="46" t="s">
        <v>93</v>
      </c>
      <c r="AK11" s="46" t="s">
        <v>93</v>
      </c>
    </row>
    <row r="12" spans="1:37" s="4" customFormat="1" ht="13.5">
      <c r="A12" s="48">
        <v>11</v>
      </c>
      <c r="B12" s="48"/>
      <c r="C12" s="48">
        <f>IF('個人種目エントリー'!C17="","",ASC(IF('個人種目エントリー'!C17="男子",1,2)))</f>
      </c>
      <c r="D12" s="48">
        <f>IF('個人種目エントリー'!D17="","",'個人種目エントリー'!D17)</f>
      </c>
      <c r="E12" s="48">
        <f>IF(D12="","",ASC('個人種目エントリー'!E17))</f>
      </c>
      <c r="F12" s="48">
        <f>'提出用出場認知書'!H20&amp;IF(LEN('提出用出場認知書'!I20)=1,"0"&amp;'提出用出場認知書'!I20,'提出用出場認知書'!I20)&amp;IF(LEN('提出用出場認知書'!J20)=1,"0"&amp;'提出用出場認知書'!J20,'提出用出場認知書'!J20)</f>
      </c>
      <c r="G12" s="48">
        <f>IF(D12="","",IF('個人種目エントリー'!I17="小",1,IF('個人種目エントリー'!I17="中",2,IF('個人種目エントリー'!I17="高",3,IF('個人種目エントリー'!I17="大",4,5)))))</f>
      </c>
      <c r="H12" s="48">
        <f>ASC('個人種目エントリー'!J17)</f>
      </c>
      <c r="I12" s="48">
        <f>'個人種目エントリー'!M17</f>
      </c>
      <c r="J12" s="48"/>
      <c r="K12" s="49">
        <f>'個人種目エントリー'!N17</f>
      </c>
      <c r="L12" s="46">
        <f>IF(K12="","",'基本データ入力'!$D$9)</f>
      </c>
      <c r="M12" s="46"/>
      <c r="N12" s="46"/>
      <c r="O12" s="46"/>
      <c r="P12" s="46"/>
      <c r="Q12" s="46"/>
      <c r="R12" s="48">
        <f>IF('個人種目エントリー'!Q17="","",ASC(IF('個人種目エントリー'!Q17="自由形","10050",IF('個人種目エントリー'!Q17="背泳ぎ","20050",IF('個人種目エントリー'!Q17="平泳ぎ","30050",IF('個人種目エントリー'!Q17="ﾊﾞﾀﾌﾗｲ","40050"))))))</f>
      </c>
      <c r="S12" s="48">
        <f>IF('個人種目エントリー'!Q17="","",ASC(IF(LEN('個人種目エントリー'!R17)=1,"0"&amp;'個人種目エントリー'!R17,'個人種目エントリー'!R17))&amp;ASC(IF(LEN('個人種目エントリー'!S17)=1,"0"&amp;'個人種目エントリー'!S17,'個人種目エントリー'!S17))&amp;"."&amp;IF('個人種目エントリー'!T17="","0",'個人種目エントリー'!T17))</f>
      </c>
      <c r="T12" s="48">
        <f>IF('個人種目エントリー'!W17="","",ASC(IF('個人種目エントリー'!W17="自由形","10050",IF('個人種目エントリー'!W17="背泳ぎ","20050",IF('個人種目エントリー'!W17="平泳ぎ","30050",IF('個人種目エントリー'!W17="ﾊﾞﾀﾌﾗｲ","40050"))))))</f>
      </c>
      <c r="U12" s="48">
        <f>IF('個人種目エントリー'!W17="","",ASC(IF(LEN('個人種目エントリー'!X17)=1,"0"&amp;'個人種目エントリー'!X17,'個人種目エントリー'!X17))&amp;ASC(IF(LEN('個人種目エントリー'!Y17)=1,"0"&amp;'個人種目エントリー'!Y17,'個人種目エントリー'!Y17))&amp;"."&amp;IF('個人種目エントリー'!Z17="","0",'個人種目エントリー'!Z17))</f>
      </c>
      <c r="V12" s="46" t="s">
        <v>93</v>
      </c>
      <c r="W12" s="46" t="s">
        <v>93</v>
      </c>
      <c r="X12" s="46" t="s">
        <v>93</v>
      </c>
      <c r="Y12" s="46" t="s">
        <v>93</v>
      </c>
      <c r="Z12" s="46" t="s">
        <v>93</v>
      </c>
      <c r="AA12" s="46" t="s">
        <v>93</v>
      </c>
      <c r="AB12" s="46" t="s">
        <v>93</v>
      </c>
      <c r="AC12" s="46" t="s">
        <v>93</v>
      </c>
      <c r="AD12" s="46" t="s">
        <v>93</v>
      </c>
      <c r="AE12" s="46" t="s">
        <v>93</v>
      </c>
      <c r="AF12" s="46" t="s">
        <v>93</v>
      </c>
      <c r="AG12" s="46" t="s">
        <v>93</v>
      </c>
      <c r="AH12" s="46" t="s">
        <v>93</v>
      </c>
      <c r="AI12" s="46" t="s">
        <v>93</v>
      </c>
      <c r="AJ12" s="46" t="s">
        <v>93</v>
      </c>
      <c r="AK12" s="46" t="s">
        <v>93</v>
      </c>
    </row>
    <row r="13" spans="1:37" s="4" customFormat="1" ht="13.5">
      <c r="A13" s="48">
        <v>12</v>
      </c>
      <c r="B13" s="48"/>
      <c r="C13" s="48">
        <f>IF('個人種目エントリー'!C18="","",ASC(IF('個人種目エントリー'!C18="男子",1,2)))</f>
      </c>
      <c r="D13" s="48">
        <f>IF('個人種目エントリー'!D18="","",'個人種目エントリー'!D18)</f>
      </c>
      <c r="E13" s="48">
        <f>IF(D13="","",ASC('個人種目エントリー'!E18))</f>
      </c>
      <c r="F13" s="48">
        <f>'提出用出場認知書'!H21&amp;IF(LEN('提出用出場認知書'!I21)=1,"0"&amp;'提出用出場認知書'!I21,'提出用出場認知書'!I21)&amp;IF(LEN('提出用出場認知書'!J21)=1,"0"&amp;'提出用出場認知書'!J21,'提出用出場認知書'!J21)</f>
      </c>
      <c r="G13" s="48">
        <f>IF(D13="","",IF('個人種目エントリー'!I18="小",1,IF('個人種目エントリー'!I18="中",2,IF('個人種目エントリー'!I18="高",3,IF('個人種目エントリー'!I18="大",4,5)))))</f>
      </c>
      <c r="H13" s="48">
        <f>ASC('個人種目エントリー'!J18)</f>
      </c>
      <c r="I13" s="48">
        <f>'個人種目エントリー'!M18</f>
      </c>
      <c r="J13" s="48"/>
      <c r="K13" s="49">
        <f>'個人種目エントリー'!N18</f>
      </c>
      <c r="L13" s="46">
        <f>IF(K13="","",'基本データ入力'!$D$9)</f>
      </c>
      <c r="M13" s="46"/>
      <c r="N13" s="46"/>
      <c r="O13" s="46"/>
      <c r="P13" s="46"/>
      <c r="Q13" s="46"/>
      <c r="R13" s="48">
        <f>IF('個人種目エントリー'!Q18="","",ASC(IF('個人種目エントリー'!Q18="自由形","10050",IF('個人種目エントリー'!Q18="背泳ぎ","20050",IF('個人種目エントリー'!Q18="平泳ぎ","30050",IF('個人種目エントリー'!Q18="ﾊﾞﾀﾌﾗｲ","40050"))))))</f>
      </c>
      <c r="S13" s="48">
        <f>IF('個人種目エントリー'!Q18="","",ASC(IF(LEN('個人種目エントリー'!R18)=1,"0"&amp;'個人種目エントリー'!R18,'個人種目エントリー'!R18))&amp;ASC(IF(LEN('個人種目エントリー'!S18)=1,"0"&amp;'個人種目エントリー'!S18,'個人種目エントリー'!S18))&amp;"."&amp;IF('個人種目エントリー'!T18="","0",'個人種目エントリー'!T18))</f>
      </c>
      <c r="T13" s="48">
        <f>IF('個人種目エントリー'!W18="","",ASC(IF('個人種目エントリー'!W18="自由形","10050",IF('個人種目エントリー'!W18="背泳ぎ","20050",IF('個人種目エントリー'!W18="平泳ぎ","30050",IF('個人種目エントリー'!W18="ﾊﾞﾀﾌﾗｲ","40050"))))))</f>
      </c>
      <c r="U13" s="48">
        <f>IF('個人種目エントリー'!W18="","",ASC(IF(LEN('個人種目エントリー'!X18)=1,"0"&amp;'個人種目エントリー'!X18,'個人種目エントリー'!X18))&amp;ASC(IF(LEN('個人種目エントリー'!Y18)=1,"0"&amp;'個人種目エントリー'!Y18,'個人種目エントリー'!Y18))&amp;"."&amp;IF('個人種目エントリー'!Z18="","0",'個人種目エントリー'!Z18))</f>
      </c>
      <c r="V13" s="46" t="s">
        <v>93</v>
      </c>
      <c r="W13" s="46" t="s">
        <v>93</v>
      </c>
      <c r="X13" s="46" t="s">
        <v>93</v>
      </c>
      <c r="Y13" s="46" t="s">
        <v>93</v>
      </c>
      <c r="Z13" s="46" t="s">
        <v>93</v>
      </c>
      <c r="AA13" s="46" t="s">
        <v>93</v>
      </c>
      <c r="AB13" s="46" t="s">
        <v>93</v>
      </c>
      <c r="AC13" s="46" t="s">
        <v>93</v>
      </c>
      <c r="AD13" s="46" t="s">
        <v>93</v>
      </c>
      <c r="AE13" s="46" t="s">
        <v>93</v>
      </c>
      <c r="AF13" s="46" t="s">
        <v>93</v>
      </c>
      <c r="AG13" s="46" t="s">
        <v>93</v>
      </c>
      <c r="AH13" s="46" t="s">
        <v>93</v>
      </c>
      <c r="AI13" s="46" t="s">
        <v>93</v>
      </c>
      <c r="AJ13" s="46" t="s">
        <v>93</v>
      </c>
      <c r="AK13" s="46" t="s">
        <v>93</v>
      </c>
    </row>
    <row r="14" spans="1:37" s="4" customFormat="1" ht="13.5">
      <c r="A14" s="48">
        <v>13</v>
      </c>
      <c r="B14" s="48"/>
      <c r="C14" s="48">
        <f>IF('個人種目エントリー'!C19="","",ASC(IF('個人種目エントリー'!C19="男子",1,2)))</f>
      </c>
      <c r="D14" s="48">
        <f>IF('個人種目エントリー'!D19="","",'個人種目エントリー'!D19)</f>
      </c>
      <c r="E14" s="48">
        <f>IF(D14="","",ASC('個人種目エントリー'!E19))</f>
      </c>
      <c r="F14" s="48">
        <f>'提出用出場認知書'!H22&amp;IF(LEN('提出用出場認知書'!I22)=1,"0"&amp;'提出用出場認知書'!I22,'提出用出場認知書'!I22)&amp;IF(LEN('提出用出場認知書'!J22)=1,"0"&amp;'提出用出場認知書'!J22,'提出用出場認知書'!J22)</f>
      </c>
      <c r="G14" s="48">
        <f>IF(D14="","",IF('個人種目エントリー'!I19="小",1,IF('個人種目エントリー'!I19="中",2,IF('個人種目エントリー'!I19="高",3,IF('個人種目エントリー'!I19="大",4,5)))))</f>
      </c>
      <c r="H14" s="48">
        <f>ASC('個人種目エントリー'!J19)</f>
      </c>
      <c r="I14" s="48">
        <f>'個人種目エントリー'!M19</f>
      </c>
      <c r="J14" s="48"/>
      <c r="K14" s="49">
        <f>'個人種目エントリー'!N19</f>
      </c>
      <c r="L14" s="46">
        <f>IF(K14="","",'基本データ入力'!$D$9)</f>
      </c>
      <c r="M14" s="46"/>
      <c r="N14" s="46"/>
      <c r="O14" s="46"/>
      <c r="P14" s="46"/>
      <c r="Q14" s="46"/>
      <c r="R14" s="48">
        <f>IF('個人種目エントリー'!Q19="","",ASC(IF('個人種目エントリー'!Q19="自由形","10050",IF('個人種目エントリー'!Q19="背泳ぎ","20050",IF('個人種目エントリー'!Q19="平泳ぎ","30050",IF('個人種目エントリー'!Q19="ﾊﾞﾀﾌﾗｲ","40050"))))))</f>
      </c>
      <c r="S14" s="48">
        <f>IF('個人種目エントリー'!Q19="","",ASC(IF(LEN('個人種目エントリー'!R19)=1,"0"&amp;'個人種目エントリー'!R19,'個人種目エントリー'!R19))&amp;ASC(IF(LEN('個人種目エントリー'!S19)=1,"0"&amp;'個人種目エントリー'!S19,'個人種目エントリー'!S19))&amp;"."&amp;IF('個人種目エントリー'!T19="","0",'個人種目エントリー'!T19))</f>
      </c>
      <c r="T14" s="48">
        <f>IF('個人種目エントリー'!W19="","",ASC(IF('個人種目エントリー'!W19="自由形","10050",IF('個人種目エントリー'!W19="背泳ぎ","20050",IF('個人種目エントリー'!W19="平泳ぎ","30050",IF('個人種目エントリー'!W19="ﾊﾞﾀﾌﾗｲ","40050"))))))</f>
      </c>
      <c r="U14" s="48">
        <f>IF('個人種目エントリー'!W19="","",ASC(IF(LEN('個人種目エントリー'!X19)=1,"0"&amp;'個人種目エントリー'!X19,'個人種目エントリー'!X19))&amp;ASC(IF(LEN('個人種目エントリー'!Y19)=1,"0"&amp;'個人種目エントリー'!Y19,'個人種目エントリー'!Y19))&amp;"."&amp;IF('個人種目エントリー'!Z19="","0",'個人種目エントリー'!Z19))</f>
      </c>
      <c r="V14" s="46" t="s">
        <v>93</v>
      </c>
      <c r="W14" s="46" t="s">
        <v>93</v>
      </c>
      <c r="X14" s="46" t="s">
        <v>93</v>
      </c>
      <c r="Y14" s="46" t="s">
        <v>93</v>
      </c>
      <c r="Z14" s="46" t="s">
        <v>93</v>
      </c>
      <c r="AA14" s="46" t="s">
        <v>93</v>
      </c>
      <c r="AB14" s="46" t="s">
        <v>93</v>
      </c>
      <c r="AC14" s="46" t="s">
        <v>93</v>
      </c>
      <c r="AD14" s="46" t="s">
        <v>93</v>
      </c>
      <c r="AE14" s="46" t="s">
        <v>93</v>
      </c>
      <c r="AF14" s="46" t="s">
        <v>93</v>
      </c>
      <c r="AG14" s="46" t="s">
        <v>93</v>
      </c>
      <c r="AH14" s="46" t="s">
        <v>93</v>
      </c>
      <c r="AI14" s="46" t="s">
        <v>93</v>
      </c>
      <c r="AJ14" s="46" t="s">
        <v>93</v>
      </c>
      <c r="AK14" s="46" t="s">
        <v>93</v>
      </c>
    </row>
    <row r="15" spans="1:37" s="4" customFormat="1" ht="13.5">
      <c r="A15" s="48">
        <v>14</v>
      </c>
      <c r="B15" s="48"/>
      <c r="C15" s="48">
        <f>IF('個人種目エントリー'!C20="","",ASC(IF('個人種目エントリー'!C20="男子",1,2)))</f>
      </c>
      <c r="D15" s="48">
        <f>IF('個人種目エントリー'!D20="","",'個人種目エントリー'!D20)</f>
      </c>
      <c r="E15" s="48">
        <f>IF(D15="","",ASC('個人種目エントリー'!E20))</f>
      </c>
      <c r="F15" s="48">
        <f>'提出用出場認知書'!H23&amp;IF(LEN('提出用出場認知書'!I23)=1,"0"&amp;'提出用出場認知書'!I23,'提出用出場認知書'!I23)&amp;IF(LEN('提出用出場認知書'!J23)=1,"0"&amp;'提出用出場認知書'!J23,'提出用出場認知書'!J23)</f>
      </c>
      <c r="G15" s="48">
        <f>IF(D15="","",IF('個人種目エントリー'!I20="小",1,IF('個人種目エントリー'!I20="中",2,IF('個人種目エントリー'!I20="高",3,IF('個人種目エントリー'!I20="大",4,5)))))</f>
      </c>
      <c r="H15" s="48">
        <f>ASC('個人種目エントリー'!J20)</f>
      </c>
      <c r="I15" s="48">
        <f>'個人種目エントリー'!M20</f>
      </c>
      <c r="J15" s="48"/>
      <c r="K15" s="49">
        <f>'個人種目エントリー'!N20</f>
      </c>
      <c r="L15" s="46">
        <f>IF(K15="","",'基本データ入力'!$D$9)</f>
      </c>
      <c r="M15" s="46"/>
      <c r="N15" s="46"/>
      <c r="O15" s="46"/>
      <c r="P15" s="46"/>
      <c r="Q15" s="46"/>
      <c r="R15" s="48">
        <f>IF('個人種目エントリー'!Q20="","",ASC(IF('個人種目エントリー'!Q20="自由形","10050",IF('個人種目エントリー'!Q20="背泳ぎ","20050",IF('個人種目エントリー'!Q20="平泳ぎ","30050",IF('個人種目エントリー'!Q20="ﾊﾞﾀﾌﾗｲ","40050"))))))</f>
      </c>
      <c r="S15" s="48">
        <f>IF('個人種目エントリー'!Q20="","",ASC(IF(LEN('個人種目エントリー'!R20)=1,"0"&amp;'個人種目エントリー'!R20,'個人種目エントリー'!R20))&amp;ASC(IF(LEN('個人種目エントリー'!S20)=1,"0"&amp;'個人種目エントリー'!S20,'個人種目エントリー'!S20))&amp;"."&amp;IF('個人種目エントリー'!T20="","0",'個人種目エントリー'!T20))</f>
      </c>
      <c r="T15" s="48">
        <f>IF('個人種目エントリー'!W20="","",ASC(IF('個人種目エントリー'!W20="自由形","10050",IF('個人種目エントリー'!W20="背泳ぎ","20050",IF('個人種目エントリー'!W20="平泳ぎ","30050",IF('個人種目エントリー'!W20="ﾊﾞﾀﾌﾗｲ","40050"))))))</f>
      </c>
      <c r="U15" s="48">
        <f>IF('個人種目エントリー'!W20="","",ASC(IF(LEN('個人種目エントリー'!X20)=1,"0"&amp;'個人種目エントリー'!X20,'個人種目エントリー'!X20))&amp;ASC(IF(LEN('個人種目エントリー'!Y20)=1,"0"&amp;'個人種目エントリー'!Y20,'個人種目エントリー'!Y20))&amp;"."&amp;IF('個人種目エントリー'!Z20="","0",'個人種目エントリー'!Z20))</f>
      </c>
      <c r="V15" s="46" t="s">
        <v>93</v>
      </c>
      <c r="W15" s="46" t="s">
        <v>93</v>
      </c>
      <c r="X15" s="46" t="s">
        <v>93</v>
      </c>
      <c r="Y15" s="46" t="s">
        <v>93</v>
      </c>
      <c r="Z15" s="46" t="s">
        <v>93</v>
      </c>
      <c r="AA15" s="46" t="s">
        <v>93</v>
      </c>
      <c r="AB15" s="46" t="s">
        <v>93</v>
      </c>
      <c r="AC15" s="46" t="s">
        <v>93</v>
      </c>
      <c r="AD15" s="46" t="s">
        <v>93</v>
      </c>
      <c r="AE15" s="46" t="s">
        <v>93</v>
      </c>
      <c r="AF15" s="46" t="s">
        <v>93</v>
      </c>
      <c r="AG15" s="46" t="s">
        <v>93</v>
      </c>
      <c r="AH15" s="46" t="s">
        <v>93</v>
      </c>
      <c r="AI15" s="46" t="s">
        <v>93</v>
      </c>
      <c r="AJ15" s="46" t="s">
        <v>93</v>
      </c>
      <c r="AK15" s="46" t="s">
        <v>93</v>
      </c>
    </row>
    <row r="16" spans="1:37" s="4" customFormat="1" ht="13.5">
      <c r="A16" s="48">
        <v>15</v>
      </c>
      <c r="B16" s="48"/>
      <c r="C16" s="48">
        <f>IF('個人種目エントリー'!C21="","",ASC(IF('個人種目エントリー'!C21="男子",1,2)))</f>
      </c>
      <c r="D16" s="48">
        <f>IF('個人種目エントリー'!D21="","",'個人種目エントリー'!D21)</f>
      </c>
      <c r="E16" s="48">
        <f>IF(D16="","",ASC('個人種目エントリー'!E21))</f>
      </c>
      <c r="F16" s="48">
        <f>'提出用出場認知書'!H24&amp;IF(LEN('提出用出場認知書'!I24)=1,"0"&amp;'提出用出場認知書'!I24,'提出用出場認知書'!I24)&amp;IF(LEN('提出用出場認知書'!J24)=1,"0"&amp;'提出用出場認知書'!J24,'提出用出場認知書'!J24)</f>
      </c>
      <c r="G16" s="48">
        <f>IF(D16="","",IF('個人種目エントリー'!I21="小",1,IF('個人種目エントリー'!I21="中",2,IF('個人種目エントリー'!I21="高",3,IF('個人種目エントリー'!I21="大",4,5)))))</f>
      </c>
      <c r="H16" s="48">
        <f>ASC('個人種目エントリー'!J21)</f>
      </c>
      <c r="I16" s="48">
        <f>'個人種目エントリー'!M21</f>
      </c>
      <c r="J16" s="48"/>
      <c r="K16" s="49">
        <f>'個人種目エントリー'!N21</f>
      </c>
      <c r="L16" s="46">
        <f>IF(K16="","",'基本データ入力'!$D$9)</f>
      </c>
      <c r="M16" s="46"/>
      <c r="N16" s="46"/>
      <c r="O16" s="46"/>
      <c r="P16" s="46"/>
      <c r="Q16" s="46"/>
      <c r="R16" s="48">
        <f>IF('個人種目エントリー'!Q21="","",ASC(IF('個人種目エントリー'!Q21="自由形","10050",IF('個人種目エントリー'!Q21="背泳ぎ","20050",IF('個人種目エントリー'!Q21="平泳ぎ","30050",IF('個人種目エントリー'!Q21="ﾊﾞﾀﾌﾗｲ","40050"))))))</f>
      </c>
      <c r="S16" s="48">
        <f>IF('個人種目エントリー'!Q21="","",ASC(IF(LEN('個人種目エントリー'!R21)=1,"0"&amp;'個人種目エントリー'!R21,'個人種目エントリー'!R21))&amp;ASC(IF(LEN('個人種目エントリー'!S21)=1,"0"&amp;'個人種目エントリー'!S21,'個人種目エントリー'!S21))&amp;"."&amp;IF('個人種目エントリー'!T21="","0",'個人種目エントリー'!T21))</f>
      </c>
      <c r="T16" s="48">
        <f>IF('個人種目エントリー'!W21="","",ASC(IF('個人種目エントリー'!W21="自由形","10050",IF('個人種目エントリー'!W21="背泳ぎ","20050",IF('個人種目エントリー'!W21="平泳ぎ","30050",IF('個人種目エントリー'!W21="ﾊﾞﾀﾌﾗｲ","40050"))))))</f>
      </c>
      <c r="U16" s="48">
        <f>IF('個人種目エントリー'!W21="","",ASC(IF(LEN('個人種目エントリー'!X21)=1,"0"&amp;'個人種目エントリー'!X21,'個人種目エントリー'!X21))&amp;ASC(IF(LEN('個人種目エントリー'!Y21)=1,"0"&amp;'個人種目エントリー'!Y21,'個人種目エントリー'!Y21))&amp;"."&amp;IF('個人種目エントリー'!Z21="","0",'個人種目エントリー'!Z21))</f>
      </c>
      <c r="V16" s="46" t="s">
        <v>93</v>
      </c>
      <c r="W16" s="46" t="s">
        <v>93</v>
      </c>
      <c r="X16" s="46" t="s">
        <v>93</v>
      </c>
      <c r="Y16" s="46" t="s">
        <v>93</v>
      </c>
      <c r="Z16" s="46" t="s">
        <v>93</v>
      </c>
      <c r="AA16" s="46" t="s">
        <v>93</v>
      </c>
      <c r="AB16" s="46" t="s">
        <v>93</v>
      </c>
      <c r="AC16" s="46" t="s">
        <v>93</v>
      </c>
      <c r="AD16" s="46" t="s">
        <v>93</v>
      </c>
      <c r="AE16" s="46" t="s">
        <v>93</v>
      </c>
      <c r="AF16" s="46" t="s">
        <v>93</v>
      </c>
      <c r="AG16" s="46" t="s">
        <v>93</v>
      </c>
      <c r="AH16" s="46" t="s">
        <v>93</v>
      </c>
      <c r="AI16" s="46" t="s">
        <v>93</v>
      </c>
      <c r="AJ16" s="46" t="s">
        <v>93</v>
      </c>
      <c r="AK16" s="46" t="s">
        <v>93</v>
      </c>
    </row>
    <row r="17" spans="1:37" s="4" customFormat="1" ht="13.5">
      <c r="A17" s="48">
        <v>16</v>
      </c>
      <c r="B17" s="48"/>
      <c r="C17" s="48">
        <f>IF('個人種目エントリー'!C22="","",ASC(IF('個人種目エントリー'!C22="男子",1,2)))</f>
      </c>
      <c r="D17" s="48">
        <f>IF('個人種目エントリー'!D22="","",'個人種目エントリー'!D22)</f>
      </c>
      <c r="E17" s="48">
        <f>IF(D17="","",ASC('個人種目エントリー'!E22))</f>
      </c>
      <c r="F17" s="48">
        <f>'提出用出場認知書'!H25&amp;IF(LEN('提出用出場認知書'!I25)=1,"0"&amp;'提出用出場認知書'!I25,'提出用出場認知書'!I25)&amp;IF(LEN('提出用出場認知書'!J25)=1,"0"&amp;'提出用出場認知書'!J25,'提出用出場認知書'!J25)</f>
      </c>
      <c r="G17" s="48">
        <f>IF(D17="","",IF('個人種目エントリー'!I22="小",1,IF('個人種目エントリー'!I22="中",2,IF('個人種目エントリー'!I22="高",3,IF('個人種目エントリー'!I22="大",4,5)))))</f>
      </c>
      <c r="H17" s="48">
        <f>ASC('個人種目エントリー'!J22)</f>
      </c>
      <c r="I17" s="48">
        <f>'個人種目エントリー'!M22</f>
      </c>
      <c r="J17" s="48"/>
      <c r="K17" s="49">
        <f>'個人種目エントリー'!N22</f>
      </c>
      <c r="L17" s="46">
        <f>IF(K17="","",'基本データ入力'!$D$9)</f>
      </c>
      <c r="M17" s="46"/>
      <c r="N17" s="46"/>
      <c r="O17" s="46"/>
      <c r="P17" s="46"/>
      <c r="Q17" s="46"/>
      <c r="R17" s="48">
        <f>IF('個人種目エントリー'!Q22="","",ASC(IF('個人種目エントリー'!Q22="自由形","10050",IF('個人種目エントリー'!Q22="背泳ぎ","20050",IF('個人種目エントリー'!Q22="平泳ぎ","30050",IF('個人種目エントリー'!Q22="ﾊﾞﾀﾌﾗｲ","40050"))))))</f>
      </c>
      <c r="S17" s="48">
        <f>IF('個人種目エントリー'!Q22="","",ASC(IF(LEN('個人種目エントリー'!R22)=1,"0"&amp;'個人種目エントリー'!R22,'個人種目エントリー'!R22))&amp;ASC(IF(LEN('個人種目エントリー'!S22)=1,"0"&amp;'個人種目エントリー'!S22,'個人種目エントリー'!S22))&amp;"."&amp;IF('個人種目エントリー'!T22="","0",'個人種目エントリー'!T22))</f>
      </c>
      <c r="T17" s="48">
        <f>IF('個人種目エントリー'!W22="","",ASC(IF('個人種目エントリー'!W22="自由形","10050",IF('個人種目エントリー'!W22="背泳ぎ","20050",IF('個人種目エントリー'!W22="平泳ぎ","30050",IF('個人種目エントリー'!W22="ﾊﾞﾀﾌﾗｲ","40050"))))))</f>
      </c>
      <c r="U17" s="48">
        <f>IF('個人種目エントリー'!W22="","",ASC(IF(LEN('個人種目エントリー'!X22)=1,"0"&amp;'個人種目エントリー'!X22,'個人種目エントリー'!X22))&amp;ASC(IF(LEN('個人種目エントリー'!Y22)=1,"0"&amp;'個人種目エントリー'!Y22,'個人種目エントリー'!Y22))&amp;"."&amp;IF('個人種目エントリー'!Z22="","0",'個人種目エントリー'!Z22))</f>
      </c>
      <c r="V17" s="46" t="s">
        <v>93</v>
      </c>
      <c r="W17" s="46" t="s">
        <v>93</v>
      </c>
      <c r="X17" s="46" t="s">
        <v>93</v>
      </c>
      <c r="Y17" s="46" t="s">
        <v>93</v>
      </c>
      <c r="Z17" s="46" t="s">
        <v>93</v>
      </c>
      <c r="AA17" s="46" t="s">
        <v>93</v>
      </c>
      <c r="AB17" s="46" t="s">
        <v>93</v>
      </c>
      <c r="AC17" s="46" t="s">
        <v>93</v>
      </c>
      <c r="AD17" s="46" t="s">
        <v>93</v>
      </c>
      <c r="AE17" s="46" t="s">
        <v>93</v>
      </c>
      <c r="AF17" s="46" t="s">
        <v>93</v>
      </c>
      <c r="AG17" s="46" t="s">
        <v>93</v>
      </c>
      <c r="AH17" s="46" t="s">
        <v>93</v>
      </c>
      <c r="AI17" s="46" t="s">
        <v>93</v>
      </c>
      <c r="AJ17" s="46" t="s">
        <v>93</v>
      </c>
      <c r="AK17" s="46" t="s">
        <v>93</v>
      </c>
    </row>
    <row r="18" spans="1:37" s="4" customFormat="1" ht="13.5">
      <c r="A18" s="48">
        <v>17</v>
      </c>
      <c r="B18" s="48"/>
      <c r="C18" s="48">
        <f>IF('個人種目エントリー'!C23="","",ASC(IF('個人種目エントリー'!C23="男子",1,2)))</f>
      </c>
      <c r="D18" s="48">
        <f>IF('個人種目エントリー'!D23="","",'個人種目エントリー'!D23)</f>
      </c>
      <c r="E18" s="48">
        <f>IF(D18="","",ASC('個人種目エントリー'!E23))</f>
      </c>
      <c r="F18" s="48">
        <f>'提出用出場認知書'!H26&amp;IF(LEN('提出用出場認知書'!I26)=1,"0"&amp;'提出用出場認知書'!I26,'提出用出場認知書'!I26)&amp;IF(LEN('提出用出場認知書'!J26)=1,"0"&amp;'提出用出場認知書'!J26,'提出用出場認知書'!J26)</f>
      </c>
      <c r="G18" s="48">
        <f>IF(D18="","",IF('個人種目エントリー'!I23="小",1,IF('個人種目エントリー'!I23="中",2,IF('個人種目エントリー'!I23="高",3,IF('個人種目エントリー'!I23="大",4,5)))))</f>
      </c>
      <c r="H18" s="48">
        <f>ASC('個人種目エントリー'!J23)</f>
      </c>
      <c r="I18" s="48">
        <f>'個人種目エントリー'!M23</f>
      </c>
      <c r="J18" s="48"/>
      <c r="K18" s="49">
        <f>'個人種目エントリー'!N23</f>
      </c>
      <c r="L18" s="46">
        <f>IF(K18="","",'基本データ入力'!$D$9)</f>
      </c>
      <c r="M18" s="46"/>
      <c r="N18" s="46"/>
      <c r="O18" s="46"/>
      <c r="P18" s="46"/>
      <c r="Q18" s="46"/>
      <c r="R18" s="48">
        <f>IF('個人種目エントリー'!Q23="","",ASC(IF('個人種目エントリー'!Q23="自由形","10050",IF('個人種目エントリー'!Q23="背泳ぎ","20050",IF('個人種目エントリー'!Q23="平泳ぎ","30050",IF('個人種目エントリー'!Q23="ﾊﾞﾀﾌﾗｲ","40050"))))))</f>
      </c>
      <c r="S18" s="48">
        <f>IF('個人種目エントリー'!Q23="","",ASC(IF(LEN('個人種目エントリー'!R23)=1,"0"&amp;'個人種目エントリー'!R23,'個人種目エントリー'!R23))&amp;ASC(IF(LEN('個人種目エントリー'!S23)=1,"0"&amp;'個人種目エントリー'!S23,'個人種目エントリー'!S23))&amp;"."&amp;IF('個人種目エントリー'!T23="","0",'個人種目エントリー'!T23))</f>
      </c>
      <c r="T18" s="48">
        <f>IF('個人種目エントリー'!W23="","",ASC(IF('個人種目エントリー'!W23="自由形","10050",IF('個人種目エントリー'!W23="背泳ぎ","20050",IF('個人種目エントリー'!W23="平泳ぎ","30050",IF('個人種目エントリー'!W23="ﾊﾞﾀﾌﾗｲ","40050"))))))</f>
      </c>
      <c r="U18" s="48">
        <f>IF('個人種目エントリー'!W23="","",ASC(IF(LEN('個人種目エントリー'!X23)=1,"0"&amp;'個人種目エントリー'!X23,'個人種目エントリー'!X23))&amp;ASC(IF(LEN('個人種目エントリー'!Y23)=1,"0"&amp;'個人種目エントリー'!Y23,'個人種目エントリー'!Y23))&amp;"."&amp;IF('個人種目エントリー'!Z23="","0",'個人種目エントリー'!Z23))</f>
      </c>
      <c r="V18" s="46" t="s">
        <v>93</v>
      </c>
      <c r="W18" s="46" t="s">
        <v>93</v>
      </c>
      <c r="X18" s="46" t="s">
        <v>93</v>
      </c>
      <c r="Y18" s="46" t="s">
        <v>93</v>
      </c>
      <c r="Z18" s="46" t="s">
        <v>93</v>
      </c>
      <c r="AA18" s="46" t="s">
        <v>93</v>
      </c>
      <c r="AB18" s="46" t="s">
        <v>93</v>
      </c>
      <c r="AC18" s="46" t="s">
        <v>93</v>
      </c>
      <c r="AD18" s="46" t="s">
        <v>93</v>
      </c>
      <c r="AE18" s="46" t="s">
        <v>93</v>
      </c>
      <c r="AF18" s="46" t="s">
        <v>93</v>
      </c>
      <c r="AG18" s="46" t="s">
        <v>93</v>
      </c>
      <c r="AH18" s="46" t="s">
        <v>93</v>
      </c>
      <c r="AI18" s="46" t="s">
        <v>93</v>
      </c>
      <c r="AJ18" s="46" t="s">
        <v>93</v>
      </c>
      <c r="AK18" s="46" t="s">
        <v>93</v>
      </c>
    </row>
    <row r="19" spans="1:37" s="4" customFormat="1" ht="13.5">
      <c r="A19" s="48">
        <v>18</v>
      </c>
      <c r="B19" s="48"/>
      <c r="C19" s="48">
        <f>IF('個人種目エントリー'!C24="","",ASC(IF('個人種目エントリー'!C24="男子",1,2)))</f>
      </c>
      <c r="D19" s="48">
        <f>IF('個人種目エントリー'!D24="","",'個人種目エントリー'!D24)</f>
      </c>
      <c r="E19" s="48">
        <f>IF(D19="","",ASC('個人種目エントリー'!E24))</f>
      </c>
      <c r="F19" s="48">
        <f>'提出用出場認知書'!H27&amp;IF(LEN('提出用出場認知書'!I27)=1,"0"&amp;'提出用出場認知書'!I27,'提出用出場認知書'!I27)&amp;IF(LEN('提出用出場認知書'!J27)=1,"0"&amp;'提出用出場認知書'!J27,'提出用出場認知書'!J27)</f>
      </c>
      <c r="G19" s="48">
        <f>IF(D19="","",IF('個人種目エントリー'!I24="小",1,IF('個人種目エントリー'!I24="中",2,IF('個人種目エントリー'!I24="高",3,IF('個人種目エントリー'!I24="大",4,5)))))</f>
      </c>
      <c r="H19" s="48">
        <f>ASC('個人種目エントリー'!J24)</f>
      </c>
      <c r="I19" s="48">
        <f>'個人種目エントリー'!M24</f>
      </c>
      <c r="J19" s="48"/>
      <c r="K19" s="49">
        <f>'個人種目エントリー'!N24</f>
      </c>
      <c r="L19" s="46">
        <f>IF(K19="","",'基本データ入力'!$D$9)</f>
      </c>
      <c r="M19" s="46"/>
      <c r="N19" s="46"/>
      <c r="O19" s="46"/>
      <c r="P19" s="46"/>
      <c r="Q19" s="46"/>
      <c r="R19" s="48">
        <f>IF('個人種目エントリー'!Q24="","",ASC(IF('個人種目エントリー'!Q24="自由形","10050",IF('個人種目エントリー'!Q24="背泳ぎ","20050",IF('個人種目エントリー'!Q24="平泳ぎ","30050",IF('個人種目エントリー'!Q24="ﾊﾞﾀﾌﾗｲ","40050"))))))</f>
      </c>
      <c r="S19" s="48">
        <f>IF('個人種目エントリー'!Q24="","",ASC(IF(LEN('個人種目エントリー'!R24)=1,"0"&amp;'個人種目エントリー'!R24,'個人種目エントリー'!R24))&amp;ASC(IF(LEN('個人種目エントリー'!S24)=1,"0"&amp;'個人種目エントリー'!S24,'個人種目エントリー'!S24))&amp;"."&amp;IF('個人種目エントリー'!T24="","0",'個人種目エントリー'!T24))</f>
      </c>
      <c r="T19" s="48">
        <f>IF('個人種目エントリー'!W24="","",ASC(IF('個人種目エントリー'!W24="自由形","10050",IF('個人種目エントリー'!W24="背泳ぎ","20050",IF('個人種目エントリー'!W24="平泳ぎ","30050",IF('個人種目エントリー'!W24="ﾊﾞﾀﾌﾗｲ","40050"))))))</f>
      </c>
      <c r="U19" s="48">
        <f>IF('個人種目エントリー'!W24="","",ASC(IF(LEN('個人種目エントリー'!X24)=1,"0"&amp;'個人種目エントリー'!X24,'個人種目エントリー'!X24))&amp;ASC(IF(LEN('個人種目エントリー'!Y24)=1,"0"&amp;'個人種目エントリー'!Y24,'個人種目エントリー'!Y24))&amp;"."&amp;IF('個人種目エントリー'!Z24="","0",'個人種目エントリー'!Z24))</f>
      </c>
      <c r="V19" s="46" t="s">
        <v>93</v>
      </c>
      <c r="W19" s="46" t="s">
        <v>93</v>
      </c>
      <c r="X19" s="46" t="s">
        <v>93</v>
      </c>
      <c r="Y19" s="46" t="s">
        <v>93</v>
      </c>
      <c r="Z19" s="46" t="s">
        <v>93</v>
      </c>
      <c r="AA19" s="46" t="s">
        <v>93</v>
      </c>
      <c r="AB19" s="46" t="s">
        <v>93</v>
      </c>
      <c r="AC19" s="46" t="s">
        <v>93</v>
      </c>
      <c r="AD19" s="46" t="s">
        <v>93</v>
      </c>
      <c r="AE19" s="46" t="s">
        <v>93</v>
      </c>
      <c r="AF19" s="46" t="s">
        <v>93</v>
      </c>
      <c r="AG19" s="46" t="s">
        <v>93</v>
      </c>
      <c r="AH19" s="46" t="s">
        <v>93</v>
      </c>
      <c r="AI19" s="46" t="s">
        <v>93</v>
      </c>
      <c r="AJ19" s="46" t="s">
        <v>93</v>
      </c>
      <c r="AK19" s="46" t="s">
        <v>93</v>
      </c>
    </row>
    <row r="20" spans="1:37" s="4" customFormat="1" ht="13.5">
      <c r="A20" s="48">
        <v>19</v>
      </c>
      <c r="B20" s="48"/>
      <c r="C20" s="48">
        <f>IF('個人種目エントリー'!C25="","",ASC(IF('個人種目エントリー'!C25="男子",1,2)))</f>
      </c>
      <c r="D20" s="48">
        <f>IF('個人種目エントリー'!D25="","",'個人種目エントリー'!D25)</f>
      </c>
      <c r="E20" s="48">
        <f>IF(D20="","",ASC('個人種目エントリー'!E25))</f>
      </c>
      <c r="F20" s="48">
        <f>'提出用出場認知書'!H28&amp;IF(LEN('提出用出場認知書'!I28)=1,"0"&amp;'提出用出場認知書'!I28,'提出用出場認知書'!I28)&amp;IF(LEN('提出用出場認知書'!J28)=1,"0"&amp;'提出用出場認知書'!J28,'提出用出場認知書'!J28)</f>
      </c>
      <c r="G20" s="48">
        <f>IF(D20="","",IF('個人種目エントリー'!I25="小",1,IF('個人種目エントリー'!I25="中",2,IF('個人種目エントリー'!I25="高",3,IF('個人種目エントリー'!I25="大",4,5)))))</f>
      </c>
      <c r="H20" s="48">
        <f>ASC('個人種目エントリー'!J25)</f>
      </c>
      <c r="I20" s="48">
        <f>'個人種目エントリー'!M25</f>
      </c>
      <c r="J20" s="48"/>
      <c r="K20" s="49">
        <f>'個人種目エントリー'!N25</f>
      </c>
      <c r="L20" s="46">
        <f>IF(K20="","",'基本データ入力'!$D$9)</f>
      </c>
      <c r="M20" s="46"/>
      <c r="N20" s="46"/>
      <c r="O20" s="46"/>
      <c r="P20" s="46"/>
      <c r="Q20" s="46"/>
      <c r="R20" s="48">
        <f>IF('個人種目エントリー'!Q25="","",ASC(IF('個人種目エントリー'!Q25="自由形","10050",IF('個人種目エントリー'!Q25="背泳ぎ","20050",IF('個人種目エントリー'!Q25="平泳ぎ","30050",IF('個人種目エントリー'!Q25="ﾊﾞﾀﾌﾗｲ","40050"))))))</f>
      </c>
      <c r="S20" s="48">
        <f>IF('個人種目エントリー'!Q25="","",ASC(IF(LEN('個人種目エントリー'!R25)=1,"0"&amp;'個人種目エントリー'!R25,'個人種目エントリー'!R25))&amp;ASC(IF(LEN('個人種目エントリー'!S25)=1,"0"&amp;'個人種目エントリー'!S25,'個人種目エントリー'!S25))&amp;"."&amp;IF('個人種目エントリー'!T25="","0",'個人種目エントリー'!T25))</f>
      </c>
      <c r="T20" s="48">
        <f>IF('個人種目エントリー'!W25="","",ASC(IF('個人種目エントリー'!W25="自由形","10050",IF('個人種目エントリー'!W25="背泳ぎ","20050",IF('個人種目エントリー'!W25="平泳ぎ","30050",IF('個人種目エントリー'!W25="ﾊﾞﾀﾌﾗｲ","40050"))))))</f>
      </c>
      <c r="U20" s="48">
        <f>IF('個人種目エントリー'!W25="","",ASC(IF(LEN('個人種目エントリー'!X25)=1,"0"&amp;'個人種目エントリー'!X25,'個人種目エントリー'!X25))&amp;ASC(IF(LEN('個人種目エントリー'!Y25)=1,"0"&amp;'個人種目エントリー'!Y25,'個人種目エントリー'!Y25))&amp;"."&amp;IF('個人種目エントリー'!Z25="","0",'個人種目エントリー'!Z25))</f>
      </c>
      <c r="V20" s="46" t="s">
        <v>93</v>
      </c>
      <c r="W20" s="46" t="s">
        <v>93</v>
      </c>
      <c r="X20" s="46" t="s">
        <v>93</v>
      </c>
      <c r="Y20" s="46" t="s">
        <v>93</v>
      </c>
      <c r="Z20" s="46" t="s">
        <v>93</v>
      </c>
      <c r="AA20" s="46" t="s">
        <v>93</v>
      </c>
      <c r="AB20" s="46" t="s">
        <v>93</v>
      </c>
      <c r="AC20" s="46" t="s">
        <v>93</v>
      </c>
      <c r="AD20" s="46" t="s">
        <v>93</v>
      </c>
      <c r="AE20" s="46" t="s">
        <v>93</v>
      </c>
      <c r="AF20" s="46" t="s">
        <v>93</v>
      </c>
      <c r="AG20" s="46" t="s">
        <v>93</v>
      </c>
      <c r="AH20" s="46" t="s">
        <v>93</v>
      </c>
      <c r="AI20" s="46" t="s">
        <v>93</v>
      </c>
      <c r="AJ20" s="46" t="s">
        <v>93</v>
      </c>
      <c r="AK20" s="46" t="s">
        <v>93</v>
      </c>
    </row>
    <row r="21" spans="1:37" s="4" customFormat="1" ht="13.5">
      <c r="A21" s="48">
        <v>20</v>
      </c>
      <c r="B21" s="48"/>
      <c r="C21" s="48">
        <f>IF('個人種目エントリー'!C26="","",ASC(IF('個人種目エントリー'!C26="男子",1,2)))</f>
      </c>
      <c r="D21" s="48">
        <f>IF('個人種目エントリー'!D26="","",'個人種目エントリー'!D26)</f>
      </c>
      <c r="E21" s="48">
        <f>IF(D21="","",ASC('個人種目エントリー'!E26))</f>
      </c>
      <c r="F21" s="48">
        <f>'提出用出場認知書'!H29&amp;IF(LEN('提出用出場認知書'!I29)=1,"0"&amp;'提出用出場認知書'!I29,'提出用出場認知書'!I29)&amp;IF(LEN('提出用出場認知書'!J29)=1,"0"&amp;'提出用出場認知書'!J29,'提出用出場認知書'!J29)</f>
      </c>
      <c r="G21" s="48">
        <f>IF(D21="","",IF('個人種目エントリー'!I26="小",1,IF('個人種目エントリー'!I26="中",2,IF('個人種目エントリー'!I26="高",3,IF('個人種目エントリー'!I26="大",4,5)))))</f>
      </c>
      <c r="H21" s="48">
        <f>ASC('個人種目エントリー'!J26)</f>
      </c>
      <c r="I21" s="48">
        <f>'個人種目エントリー'!M26</f>
      </c>
      <c r="J21" s="48"/>
      <c r="K21" s="49">
        <f>'個人種目エントリー'!N26</f>
      </c>
      <c r="L21" s="46">
        <f>IF(K21="","",'基本データ入力'!$D$9)</f>
      </c>
      <c r="M21" s="46"/>
      <c r="N21" s="46"/>
      <c r="O21" s="46"/>
      <c r="P21" s="46"/>
      <c r="Q21" s="46"/>
      <c r="R21" s="48">
        <f>IF('個人種目エントリー'!Q26="","",ASC(IF('個人種目エントリー'!Q26="自由形","10050",IF('個人種目エントリー'!Q26="背泳ぎ","20050",IF('個人種目エントリー'!Q26="平泳ぎ","30050",IF('個人種目エントリー'!Q26="ﾊﾞﾀﾌﾗｲ","40050"))))))</f>
      </c>
      <c r="S21" s="48">
        <f>IF('個人種目エントリー'!Q26="","",ASC(IF(LEN('個人種目エントリー'!R26)=1,"0"&amp;'個人種目エントリー'!R26,'個人種目エントリー'!R26))&amp;ASC(IF(LEN('個人種目エントリー'!S26)=1,"0"&amp;'個人種目エントリー'!S26,'個人種目エントリー'!S26))&amp;"."&amp;IF('個人種目エントリー'!T26="","0",'個人種目エントリー'!T26))</f>
      </c>
      <c r="T21" s="48">
        <f>IF('個人種目エントリー'!W26="","",ASC(IF('個人種目エントリー'!W26="自由形","10050",IF('個人種目エントリー'!W26="背泳ぎ","20050",IF('個人種目エントリー'!W26="平泳ぎ","30050",IF('個人種目エントリー'!W26="ﾊﾞﾀﾌﾗｲ","40050"))))))</f>
      </c>
      <c r="U21" s="48">
        <f>IF('個人種目エントリー'!W26="","",ASC(IF(LEN('個人種目エントリー'!X26)=1,"0"&amp;'個人種目エントリー'!X26,'個人種目エントリー'!X26))&amp;ASC(IF(LEN('個人種目エントリー'!Y26)=1,"0"&amp;'個人種目エントリー'!Y26,'個人種目エントリー'!Y26))&amp;"."&amp;IF('個人種目エントリー'!Z26="","0",'個人種目エントリー'!Z26))</f>
      </c>
      <c r="V21" s="46" t="s">
        <v>93</v>
      </c>
      <c r="W21" s="46" t="s">
        <v>93</v>
      </c>
      <c r="X21" s="46" t="s">
        <v>93</v>
      </c>
      <c r="Y21" s="46" t="s">
        <v>93</v>
      </c>
      <c r="Z21" s="46" t="s">
        <v>93</v>
      </c>
      <c r="AA21" s="46" t="s">
        <v>93</v>
      </c>
      <c r="AB21" s="46" t="s">
        <v>93</v>
      </c>
      <c r="AC21" s="46" t="s">
        <v>93</v>
      </c>
      <c r="AD21" s="46" t="s">
        <v>93</v>
      </c>
      <c r="AE21" s="46" t="s">
        <v>93</v>
      </c>
      <c r="AF21" s="46" t="s">
        <v>93</v>
      </c>
      <c r="AG21" s="46" t="s">
        <v>93</v>
      </c>
      <c r="AH21" s="46" t="s">
        <v>93</v>
      </c>
      <c r="AI21" s="46" t="s">
        <v>93</v>
      </c>
      <c r="AJ21" s="46" t="s">
        <v>93</v>
      </c>
      <c r="AK21" s="46" t="s">
        <v>93</v>
      </c>
    </row>
    <row r="22" spans="1:37" s="4" customFormat="1" ht="13.5">
      <c r="A22" s="48">
        <v>21</v>
      </c>
      <c r="B22" s="48"/>
      <c r="C22" s="48">
        <f>IF('個人種目エントリー'!C27="","",ASC(IF('個人種目エントリー'!C27="男子",1,2)))</f>
      </c>
      <c r="D22" s="48">
        <f>IF('個人種目エントリー'!D27="","",'個人種目エントリー'!D27)</f>
      </c>
      <c r="E22" s="48">
        <f>IF(D22="","",ASC('個人種目エントリー'!E27))</f>
      </c>
      <c r="F22" s="48">
        <f>'提出用出場認知書'!H30&amp;IF(LEN('提出用出場認知書'!I30)=1,"0"&amp;'提出用出場認知書'!I30,'提出用出場認知書'!I30)&amp;IF(LEN('提出用出場認知書'!J30)=1,"0"&amp;'提出用出場認知書'!J30,'提出用出場認知書'!J30)</f>
      </c>
      <c r="G22" s="48">
        <f>IF(D22="","",IF('個人種目エントリー'!I27="小",1,IF('個人種目エントリー'!I27="中",2,IF('個人種目エントリー'!I27="高",3,IF('個人種目エントリー'!I27="大",4,5)))))</f>
      </c>
      <c r="H22" s="48">
        <f>ASC('個人種目エントリー'!J27)</f>
      </c>
      <c r="I22" s="48">
        <f>'個人種目エントリー'!M27</f>
      </c>
      <c r="J22" s="48"/>
      <c r="K22" s="49">
        <f>'個人種目エントリー'!N27</f>
      </c>
      <c r="L22" s="46">
        <f>IF(K22="","",'基本データ入力'!$D$9)</f>
      </c>
      <c r="M22" s="46"/>
      <c r="N22" s="46"/>
      <c r="O22" s="46"/>
      <c r="P22" s="46"/>
      <c r="Q22" s="46"/>
      <c r="R22" s="48">
        <f>IF('個人種目エントリー'!Q27="","",ASC(IF('個人種目エントリー'!Q27="自由形","10050",IF('個人種目エントリー'!Q27="背泳ぎ","20050",IF('個人種目エントリー'!Q27="平泳ぎ","30050",IF('個人種目エントリー'!Q27="ﾊﾞﾀﾌﾗｲ","40050"))))))</f>
      </c>
      <c r="S22" s="48">
        <f>IF('個人種目エントリー'!Q27="","",ASC(IF(LEN('個人種目エントリー'!R27)=1,"0"&amp;'個人種目エントリー'!R27,'個人種目エントリー'!R27))&amp;ASC(IF(LEN('個人種目エントリー'!S27)=1,"0"&amp;'個人種目エントリー'!S27,'個人種目エントリー'!S27))&amp;"."&amp;IF('個人種目エントリー'!T27="","0",'個人種目エントリー'!T27))</f>
      </c>
      <c r="T22" s="48">
        <f>IF('個人種目エントリー'!W27="","",ASC(IF('個人種目エントリー'!W27="自由形","10050",IF('個人種目エントリー'!W27="背泳ぎ","20050",IF('個人種目エントリー'!W27="平泳ぎ","30050",IF('個人種目エントリー'!W27="ﾊﾞﾀﾌﾗｲ","40050"))))))</f>
      </c>
      <c r="U22" s="48">
        <f>IF('個人種目エントリー'!W27="","",ASC(IF(LEN('個人種目エントリー'!X27)=1,"0"&amp;'個人種目エントリー'!X27,'個人種目エントリー'!X27))&amp;ASC(IF(LEN('個人種目エントリー'!Y27)=1,"0"&amp;'個人種目エントリー'!Y27,'個人種目エントリー'!Y27))&amp;"."&amp;IF('個人種目エントリー'!Z27="","0",'個人種目エントリー'!Z27))</f>
      </c>
      <c r="V22" s="46" t="s">
        <v>93</v>
      </c>
      <c r="W22" s="46" t="s">
        <v>93</v>
      </c>
      <c r="X22" s="46" t="s">
        <v>93</v>
      </c>
      <c r="Y22" s="46" t="s">
        <v>93</v>
      </c>
      <c r="Z22" s="46" t="s">
        <v>93</v>
      </c>
      <c r="AA22" s="46" t="s">
        <v>93</v>
      </c>
      <c r="AB22" s="46" t="s">
        <v>93</v>
      </c>
      <c r="AC22" s="46" t="s">
        <v>93</v>
      </c>
      <c r="AD22" s="46" t="s">
        <v>93</v>
      </c>
      <c r="AE22" s="46" t="s">
        <v>93</v>
      </c>
      <c r="AF22" s="46" t="s">
        <v>93</v>
      </c>
      <c r="AG22" s="46" t="s">
        <v>93</v>
      </c>
      <c r="AH22" s="46" t="s">
        <v>93</v>
      </c>
      <c r="AI22" s="46" t="s">
        <v>93</v>
      </c>
      <c r="AJ22" s="46" t="s">
        <v>93</v>
      </c>
      <c r="AK22" s="46" t="s">
        <v>93</v>
      </c>
    </row>
    <row r="23" spans="1:37" s="4" customFormat="1" ht="13.5">
      <c r="A23" s="48">
        <v>22</v>
      </c>
      <c r="B23" s="48"/>
      <c r="C23" s="48">
        <f>IF('個人種目エントリー'!C28="","",ASC(IF('個人種目エントリー'!C28="男子",1,2)))</f>
      </c>
      <c r="D23" s="48">
        <f>IF('個人種目エントリー'!D28="","",'個人種目エントリー'!D28)</f>
      </c>
      <c r="E23" s="48">
        <f>IF(D23="","",ASC('個人種目エントリー'!E28))</f>
      </c>
      <c r="F23" s="48">
        <f>'提出用出場認知書'!H31&amp;IF(LEN('提出用出場認知書'!I31)=1,"0"&amp;'提出用出場認知書'!I31,'提出用出場認知書'!I31)&amp;IF(LEN('提出用出場認知書'!J31)=1,"0"&amp;'提出用出場認知書'!J31,'提出用出場認知書'!J31)</f>
      </c>
      <c r="G23" s="48">
        <f>IF(D23="","",IF('個人種目エントリー'!I28="小",1,IF('個人種目エントリー'!I28="中",2,IF('個人種目エントリー'!I28="高",3,IF('個人種目エントリー'!I28="大",4,5)))))</f>
      </c>
      <c r="H23" s="48">
        <f>ASC('個人種目エントリー'!J28)</f>
      </c>
      <c r="I23" s="48">
        <f>'個人種目エントリー'!M28</f>
      </c>
      <c r="J23" s="48"/>
      <c r="K23" s="49">
        <f>'個人種目エントリー'!N28</f>
      </c>
      <c r="L23" s="46">
        <f>IF(K23="","",'基本データ入力'!$D$9)</f>
      </c>
      <c r="M23" s="46"/>
      <c r="N23" s="46"/>
      <c r="O23" s="46"/>
      <c r="P23" s="46"/>
      <c r="Q23" s="46"/>
      <c r="R23" s="48">
        <f>IF('個人種目エントリー'!Q28="","",ASC(IF('個人種目エントリー'!Q28="自由形","10050",IF('個人種目エントリー'!Q28="背泳ぎ","20050",IF('個人種目エントリー'!Q28="平泳ぎ","30050",IF('個人種目エントリー'!Q28="ﾊﾞﾀﾌﾗｲ","40050"))))))</f>
      </c>
      <c r="S23" s="48">
        <f>IF('個人種目エントリー'!Q28="","",ASC(IF(LEN('個人種目エントリー'!R28)=1,"0"&amp;'個人種目エントリー'!R28,'個人種目エントリー'!R28))&amp;ASC(IF(LEN('個人種目エントリー'!S28)=1,"0"&amp;'個人種目エントリー'!S28,'個人種目エントリー'!S28))&amp;"."&amp;IF('個人種目エントリー'!T28="","0",'個人種目エントリー'!T28))</f>
      </c>
      <c r="T23" s="48">
        <f>IF('個人種目エントリー'!W28="","",ASC(IF('個人種目エントリー'!W28="自由形","10050",IF('個人種目エントリー'!W28="背泳ぎ","20050",IF('個人種目エントリー'!W28="平泳ぎ","30050",IF('個人種目エントリー'!W28="ﾊﾞﾀﾌﾗｲ","40050"))))))</f>
      </c>
      <c r="U23" s="48">
        <f>IF('個人種目エントリー'!W28="","",ASC(IF(LEN('個人種目エントリー'!X28)=1,"0"&amp;'個人種目エントリー'!X28,'個人種目エントリー'!X28))&amp;ASC(IF(LEN('個人種目エントリー'!Y28)=1,"0"&amp;'個人種目エントリー'!Y28,'個人種目エントリー'!Y28))&amp;"."&amp;IF('個人種目エントリー'!Z28="","0",'個人種目エントリー'!Z28))</f>
      </c>
      <c r="V23" s="46" t="s">
        <v>93</v>
      </c>
      <c r="W23" s="46" t="s">
        <v>93</v>
      </c>
      <c r="X23" s="46" t="s">
        <v>93</v>
      </c>
      <c r="Y23" s="46" t="s">
        <v>93</v>
      </c>
      <c r="Z23" s="46" t="s">
        <v>93</v>
      </c>
      <c r="AA23" s="46" t="s">
        <v>93</v>
      </c>
      <c r="AB23" s="46" t="s">
        <v>93</v>
      </c>
      <c r="AC23" s="46" t="s">
        <v>93</v>
      </c>
      <c r="AD23" s="46" t="s">
        <v>93</v>
      </c>
      <c r="AE23" s="46" t="s">
        <v>93</v>
      </c>
      <c r="AF23" s="46" t="s">
        <v>93</v>
      </c>
      <c r="AG23" s="46" t="s">
        <v>93</v>
      </c>
      <c r="AH23" s="46" t="s">
        <v>93</v>
      </c>
      <c r="AI23" s="46" t="s">
        <v>93</v>
      </c>
      <c r="AJ23" s="46" t="s">
        <v>93</v>
      </c>
      <c r="AK23" s="46" t="s">
        <v>93</v>
      </c>
    </row>
    <row r="24" spans="1:37" s="4" customFormat="1" ht="13.5">
      <c r="A24" s="48">
        <v>23</v>
      </c>
      <c r="B24" s="48"/>
      <c r="C24" s="48">
        <f>IF('個人種目エントリー'!C29="","",ASC(IF('個人種目エントリー'!C29="男子",1,2)))</f>
      </c>
      <c r="D24" s="48">
        <f>IF('個人種目エントリー'!D29="","",'個人種目エントリー'!D29)</f>
      </c>
      <c r="E24" s="48">
        <f>IF(D24="","",ASC('個人種目エントリー'!E29))</f>
      </c>
      <c r="F24" s="48">
        <f>'提出用出場認知書'!H32&amp;IF(LEN('提出用出場認知書'!I32)=1,"0"&amp;'提出用出場認知書'!I32,'提出用出場認知書'!I32)&amp;IF(LEN('提出用出場認知書'!J32)=1,"0"&amp;'提出用出場認知書'!J32,'提出用出場認知書'!J32)</f>
      </c>
      <c r="G24" s="48">
        <f>IF(D24="","",IF('個人種目エントリー'!I29="小",1,IF('個人種目エントリー'!I29="中",2,IF('個人種目エントリー'!I29="高",3,IF('個人種目エントリー'!I29="大",4,5)))))</f>
      </c>
      <c r="H24" s="48">
        <f>ASC('個人種目エントリー'!J29)</f>
      </c>
      <c r="I24" s="48">
        <f>'個人種目エントリー'!M29</f>
      </c>
      <c r="J24" s="48"/>
      <c r="K24" s="49">
        <f>'個人種目エントリー'!N29</f>
      </c>
      <c r="L24" s="46">
        <f>IF(K24="","",'基本データ入力'!$D$9)</f>
      </c>
      <c r="M24" s="46"/>
      <c r="N24" s="46"/>
      <c r="O24" s="46"/>
      <c r="P24" s="46"/>
      <c r="Q24" s="46"/>
      <c r="R24" s="48">
        <f>IF('個人種目エントリー'!Q29="","",ASC(IF('個人種目エントリー'!Q29="自由形","10050",IF('個人種目エントリー'!Q29="背泳ぎ","20050",IF('個人種目エントリー'!Q29="平泳ぎ","30050",IF('個人種目エントリー'!Q29="ﾊﾞﾀﾌﾗｲ","40050"))))))</f>
      </c>
      <c r="S24" s="48">
        <f>IF('個人種目エントリー'!Q29="","",ASC(IF(LEN('個人種目エントリー'!R29)=1,"0"&amp;'個人種目エントリー'!R29,'個人種目エントリー'!R29))&amp;ASC(IF(LEN('個人種目エントリー'!S29)=1,"0"&amp;'個人種目エントリー'!S29,'個人種目エントリー'!S29))&amp;"."&amp;IF('個人種目エントリー'!T29="","0",'個人種目エントリー'!T29))</f>
      </c>
      <c r="T24" s="48">
        <f>IF('個人種目エントリー'!W29="","",ASC(IF('個人種目エントリー'!W29="自由形","10050",IF('個人種目エントリー'!W29="背泳ぎ","20050",IF('個人種目エントリー'!W29="平泳ぎ","30050",IF('個人種目エントリー'!W29="ﾊﾞﾀﾌﾗｲ","40050"))))))</f>
      </c>
      <c r="U24" s="48">
        <f>IF('個人種目エントリー'!W29="","",ASC(IF(LEN('個人種目エントリー'!X29)=1,"0"&amp;'個人種目エントリー'!X29,'個人種目エントリー'!X29))&amp;ASC(IF(LEN('個人種目エントリー'!Y29)=1,"0"&amp;'個人種目エントリー'!Y29,'個人種目エントリー'!Y29))&amp;"."&amp;IF('個人種目エントリー'!Z29="","0",'個人種目エントリー'!Z29))</f>
      </c>
      <c r="V24" s="46" t="s">
        <v>93</v>
      </c>
      <c r="W24" s="46" t="s">
        <v>93</v>
      </c>
      <c r="X24" s="46" t="s">
        <v>93</v>
      </c>
      <c r="Y24" s="46" t="s">
        <v>93</v>
      </c>
      <c r="Z24" s="46" t="s">
        <v>93</v>
      </c>
      <c r="AA24" s="46" t="s">
        <v>93</v>
      </c>
      <c r="AB24" s="46" t="s">
        <v>93</v>
      </c>
      <c r="AC24" s="46" t="s">
        <v>93</v>
      </c>
      <c r="AD24" s="46" t="s">
        <v>93</v>
      </c>
      <c r="AE24" s="46" t="s">
        <v>93</v>
      </c>
      <c r="AF24" s="46" t="s">
        <v>93</v>
      </c>
      <c r="AG24" s="46" t="s">
        <v>93</v>
      </c>
      <c r="AH24" s="46" t="s">
        <v>93</v>
      </c>
      <c r="AI24" s="46" t="s">
        <v>93</v>
      </c>
      <c r="AJ24" s="46" t="s">
        <v>93</v>
      </c>
      <c r="AK24" s="46" t="s">
        <v>93</v>
      </c>
    </row>
    <row r="25" spans="1:37" s="4" customFormat="1" ht="13.5">
      <c r="A25" s="48">
        <v>24</v>
      </c>
      <c r="B25" s="48"/>
      <c r="C25" s="48">
        <f>IF('個人種目エントリー'!C30="","",ASC(IF('個人種目エントリー'!C30="男子",1,2)))</f>
      </c>
      <c r="D25" s="48">
        <f>IF('個人種目エントリー'!D30="","",'個人種目エントリー'!D30)</f>
      </c>
      <c r="E25" s="48">
        <f>IF(D25="","",ASC('個人種目エントリー'!E30))</f>
      </c>
      <c r="F25" s="48">
        <f>'提出用出場認知書'!H33&amp;IF(LEN('提出用出場認知書'!I33)=1,"0"&amp;'提出用出場認知書'!I33,'提出用出場認知書'!I33)&amp;IF(LEN('提出用出場認知書'!J33)=1,"0"&amp;'提出用出場認知書'!J33,'提出用出場認知書'!J33)</f>
      </c>
      <c r="G25" s="48">
        <f>IF(D25="","",IF('個人種目エントリー'!I30="小",1,IF('個人種目エントリー'!I30="中",2,IF('個人種目エントリー'!I30="高",3,IF('個人種目エントリー'!I30="大",4,5)))))</f>
      </c>
      <c r="H25" s="48">
        <f>ASC('個人種目エントリー'!J30)</f>
      </c>
      <c r="I25" s="48">
        <f>'個人種目エントリー'!M30</f>
      </c>
      <c r="J25" s="48"/>
      <c r="K25" s="49">
        <f>'個人種目エントリー'!N30</f>
      </c>
      <c r="L25" s="46">
        <f>IF(K25="","",'基本データ入力'!$D$9)</f>
      </c>
      <c r="M25" s="46"/>
      <c r="N25" s="46"/>
      <c r="O25" s="46"/>
      <c r="P25" s="46"/>
      <c r="Q25" s="46"/>
      <c r="R25" s="48">
        <f>IF('個人種目エントリー'!Q30="","",ASC(IF('個人種目エントリー'!Q30="自由形","10050",IF('個人種目エントリー'!Q30="背泳ぎ","20050",IF('個人種目エントリー'!Q30="平泳ぎ","30050",IF('個人種目エントリー'!Q30="ﾊﾞﾀﾌﾗｲ","40050"))))))</f>
      </c>
      <c r="S25" s="48">
        <f>IF('個人種目エントリー'!Q30="","",ASC(IF(LEN('個人種目エントリー'!R30)=1,"0"&amp;'個人種目エントリー'!R30,'個人種目エントリー'!R30))&amp;ASC(IF(LEN('個人種目エントリー'!S30)=1,"0"&amp;'個人種目エントリー'!S30,'個人種目エントリー'!S30))&amp;"."&amp;IF('個人種目エントリー'!T30="","0",'個人種目エントリー'!T30))</f>
      </c>
      <c r="T25" s="48">
        <f>IF('個人種目エントリー'!W30="","",ASC(IF('個人種目エントリー'!W30="自由形","10050",IF('個人種目エントリー'!W30="背泳ぎ","20050",IF('個人種目エントリー'!W30="平泳ぎ","30050",IF('個人種目エントリー'!W30="ﾊﾞﾀﾌﾗｲ","40050"))))))</f>
      </c>
      <c r="U25" s="48">
        <f>IF('個人種目エントリー'!W30="","",ASC(IF(LEN('個人種目エントリー'!X30)=1,"0"&amp;'個人種目エントリー'!X30,'個人種目エントリー'!X30))&amp;ASC(IF(LEN('個人種目エントリー'!Y30)=1,"0"&amp;'個人種目エントリー'!Y30,'個人種目エントリー'!Y30))&amp;"."&amp;IF('個人種目エントリー'!Z30="","0",'個人種目エントリー'!Z30))</f>
      </c>
      <c r="V25" s="46" t="s">
        <v>93</v>
      </c>
      <c r="W25" s="46" t="s">
        <v>93</v>
      </c>
      <c r="X25" s="46" t="s">
        <v>93</v>
      </c>
      <c r="Y25" s="46" t="s">
        <v>93</v>
      </c>
      <c r="Z25" s="46" t="s">
        <v>93</v>
      </c>
      <c r="AA25" s="46" t="s">
        <v>93</v>
      </c>
      <c r="AB25" s="46" t="s">
        <v>93</v>
      </c>
      <c r="AC25" s="46" t="s">
        <v>93</v>
      </c>
      <c r="AD25" s="46" t="s">
        <v>93</v>
      </c>
      <c r="AE25" s="46" t="s">
        <v>93</v>
      </c>
      <c r="AF25" s="46" t="s">
        <v>93</v>
      </c>
      <c r="AG25" s="46" t="s">
        <v>93</v>
      </c>
      <c r="AH25" s="46" t="s">
        <v>93</v>
      </c>
      <c r="AI25" s="46" t="s">
        <v>93</v>
      </c>
      <c r="AJ25" s="46" t="s">
        <v>93</v>
      </c>
      <c r="AK25" s="46" t="s">
        <v>93</v>
      </c>
    </row>
    <row r="26" spans="1:37" s="4" customFormat="1" ht="13.5">
      <c r="A26" s="48">
        <v>25</v>
      </c>
      <c r="B26" s="48"/>
      <c r="C26" s="48">
        <f>IF('個人種目エントリー'!C31="","",ASC(IF('個人種目エントリー'!C31="男子",1,2)))</f>
      </c>
      <c r="D26" s="48">
        <f>IF('個人種目エントリー'!D31="","",'個人種目エントリー'!D31)</f>
      </c>
      <c r="E26" s="48">
        <f>IF(D26="","",ASC('個人種目エントリー'!E31))</f>
      </c>
      <c r="F26" s="48">
        <f>'提出用出場認知書'!H34&amp;IF(LEN('提出用出場認知書'!I34)=1,"0"&amp;'提出用出場認知書'!I34,'提出用出場認知書'!I34)&amp;IF(LEN('提出用出場認知書'!J34)=1,"0"&amp;'提出用出場認知書'!J34,'提出用出場認知書'!J34)</f>
      </c>
      <c r="G26" s="48">
        <f>IF(D26="","",IF('個人種目エントリー'!I31="小",1,IF('個人種目エントリー'!I31="中",2,IF('個人種目エントリー'!I31="高",3,IF('個人種目エントリー'!I31="大",4,5)))))</f>
      </c>
      <c r="H26" s="48">
        <f>ASC('個人種目エントリー'!J31)</f>
      </c>
      <c r="I26" s="48">
        <f>'個人種目エントリー'!M31</f>
      </c>
      <c r="J26" s="48"/>
      <c r="K26" s="49">
        <f>'個人種目エントリー'!N31</f>
      </c>
      <c r="L26" s="46">
        <f>IF(K26="","",'基本データ入力'!$D$9)</f>
      </c>
      <c r="M26" s="46"/>
      <c r="N26" s="46"/>
      <c r="O26" s="46"/>
      <c r="P26" s="46"/>
      <c r="Q26" s="46"/>
      <c r="R26" s="48">
        <f>IF('個人種目エントリー'!Q31="","",ASC(IF('個人種目エントリー'!Q31="自由形","10050",IF('個人種目エントリー'!Q31="背泳ぎ","20050",IF('個人種目エントリー'!Q31="平泳ぎ","30050",IF('個人種目エントリー'!Q31="ﾊﾞﾀﾌﾗｲ","40050"))))))</f>
      </c>
      <c r="S26" s="48">
        <f>IF('個人種目エントリー'!Q31="","",ASC(IF(LEN('個人種目エントリー'!R31)=1,"0"&amp;'個人種目エントリー'!R31,'個人種目エントリー'!R31))&amp;ASC(IF(LEN('個人種目エントリー'!S31)=1,"0"&amp;'個人種目エントリー'!S31,'個人種目エントリー'!S31))&amp;"."&amp;IF('個人種目エントリー'!T31="","0",'個人種目エントリー'!T31))</f>
      </c>
      <c r="T26" s="48">
        <f>IF('個人種目エントリー'!W31="","",ASC(IF('個人種目エントリー'!W31="自由形","10050",IF('個人種目エントリー'!W31="背泳ぎ","20050",IF('個人種目エントリー'!W31="平泳ぎ","30050",IF('個人種目エントリー'!W31="ﾊﾞﾀﾌﾗｲ","40050"))))))</f>
      </c>
      <c r="U26" s="48">
        <f>IF('個人種目エントリー'!W31="","",ASC(IF(LEN('個人種目エントリー'!X31)=1,"0"&amp;'個人種目エントリー'!X31,'個人種目エントリー'!X31))&amp;ASC(IF(LEN('個人種目エントリー'!Y31)=1,"0"&amp;'個人種目エントリー'!Y31,'個人種目エントリー'!Y31))&amp;"."&amp;IF('個人種目エントリー'!Z31="","0",'個人種目エントリー'!Z31))</f>
      </c>
      <c r="V26" s="46" t="s">
        <v>93</v>
      </c>
      <c r="W26" s="46" t="s">
        <v>93</v>
      </c>
      <c r="X26" s="46" t="s">
        <v>93</v>
      </c>
      <c r="Y26" s="46" t="s">
        <v>93</v>
      </c>
      <c r="Z26" s="46" t="s">
        <v>93</v>
      </c>
      <c r="AA26" s="46" t="s">
        <v>93</v>
      </c>
      <c r="AB26" s="46" t="s">
        <v>93</v>
      </c>
      <c r="AC26" s="46" t="s">
        <v>93</v>
      </c>
      <c r="AD26" s="46" t="s">
        <v>93</v>
      </c>
      <c r="AE26" s="46" t="s">
        <v>93</v>
      </c>
      <c r="AF26" s="46" t="s">
        <v>93</v>
      </c>
      <c r="AG26" s="46" t="s">
        <v>93</v>
      </c>
      <c r="AH26" s="46" t="s">
        <v>93</v>
      </c>
      <c r="AI26" s="46" t="s">
        <v>93</v>
      </c>
      <c r="AJ26" s="46" t="s">
        <v>93</v>
      </c>
      <c r="AK26" s="46" t="s">
        <v>93</v>
      </c>
    </row>
    <row r="27" spans="1:37" s="4" customFormat="1" ht="13.5">
      <c r="A27" s="48">
        <v>26</v>
      </c>
      <c r="B27" s="48"/>
      <c r="C27" s="48">
        <f>IF('個人種目エントリー'!C32="","",ASC(IF('個人種目エントリー'!C32="男子",1,2)))</f>
      </c>
      <c r="D27" s="48">
        <f>IF('個人種目エントリー'!D32="","",'個人種目エントリー'!D32)</f>
      </c>
      <c r="E27" s="48">
        <f>IF(D27="","",ASC('個人種目エントリー'!E32))</f>
      </c>
      <c r="F27" s="48">
        <f>'提出用出場認知書'!H35&amp;IF(LEN('提出用出場認知書'!I35)=1,"0"&amp;'提出用出場認知書'!I35,'提出用出場認知書'!I35)&amp;IF(LEN('提出用出場認知書'!J35)=1,"0"&amp;'提出用出場認知書'!J35,'提出用出場認知書'!J35)</f>
      </c>
      <c r="G27" s="48">
        <f>IF(D27="","",IF('個人種目エントリー'!I32="小",1,IF('個人種目エントリー'!I32="中",2,IF('個人種目エントリー'!I32="高",3,IF('個人種目エントリー'!I32="大",4,5)))))</f>
      </c>
      <c r="H27" s="48">
        <f>ASC('個人種目エントリー'!J32)</f>
      </c>
      <c r="I27" s="48">
        <f>'個人種目エントリー'!M32</f>
      </c>
      <c r="J27" s="48"/>
      <c r="K27" s="49">
        <f>'個人種目エントリー'!N32</f>
      </c>
      <c r="L27" s="46">
        <f>IF(K27="","",'基本データ入力'!$D$9)</f>
      </c>
      <c r="M27" s="46"/>
      <c r="N27" s="46"/>
      <c r="O27" s="46"/>
      <c r="P27" s="46"/>
      <c r="Q27" s="46"/>
      <c r="R27" s="48">
        <f>IF('個人種目エントリー'!Q32="","",ASC(IF('個人種目エントリー'!Q32="自由形","10050",IF('個人種目エントリー'!Q32="背泳ぎ","20050",IF('個人種目エントリー'!Q32="平泳ぎ","30050",IF('個人種目エントリー'!Q32="ﾊﾞﾀﾌﾗｲ","40050"))))))</f>
      </c>
      <c r="S27" s="48">
        <f>IF('個人種目エントリー'!Q32="","",ASC(IF(LEN('個人種目エントリー'!R32)=1,"0"&amp;'個人種目エントリー'!R32,'個人種目エントリー'!R32))&amp;ASC(IF(LEN('個人種目エントリー'!S32)=1,"0"&amp;'個人種目エントリー'!S32,'個人種目エントリー'!S32))&amp;"."&amp;IF('個人種目エントリー'!T32="","0",'個人種目エントリー'!T32))</f>
      </c>
      <c r="T27" s="48">
        <f>IF('個人種目エントリー'!W32="","",ASC(IF('個人種目エントリー'!W32="自由形","10050",IF('個人種目エントリー'!W32="背泳ぎ","20050",IF('個人種目エントリー'!W32="平泳ぎ","30050",IF('個人種目エントリー'!W32="ﾊﾞﾀﾌﾗｲ","40050"))))))</f>
      </c>
      <c r="U27" s="48">
        <f>IF('個人種目エントリー'!W32="","",ASC(IF(LEN('個人種目エントリー'!X32)=1,"0"&amp;'個人種目エントリー'!X32,'個人種目エントリー'!X32))&amp;ASC(IF(LEN('個人種目エントリー'!Y32)=1,"0"&amp;'個人種目エントリー'!Y32,'個人種目エントリー'!Y32))&amp;"."&amp;IF('個人種目エントリー'!Z32="","0",'個人種目エントリー'!Z32))</f>
      </c>
      <c r="V27" s="46" t="s">
        <v>93</v>
      </c>
      <c r="W27" s="46" t="s">
        <v>93</v>
      </c>
      <c r="X27" s="46" t="s">
        <v>93</v>
      </c>
      <c r="Y27" s="46" t="s">
        <v>93</v>
      </c>
      <c r="Z27" s="46" t="s">
        <v>93</v>
      </c>
      <c r="AA27" s="46" t="s">
        <v>93</v>
      </c>
      <c r="AB27" s="46" t="s">
        <v>93</v>
      </c>
      <c r="AC27" s="46" t="s">
        <v>93</v>
      </c>
      <c r="AD27" s="46" t="s">
        <v>93</v>
      </c>
      <c r="AE27" s="46" t="s">
        <v>93</v>
      </c>
      <c r="AF27" s="46" t="s">
        <v>93</v>
      </c>
      <c r="AG27" s="46" t="s">
        <v>93</v>
      </c>
      <c r="AH27" s="46" t="s">
        <v>93</v>
      </c>
      <c r="AI27" s="46" t="s">
        <v>93</v>
      </c>
      <c r="AJ27" s="46" t="s">
        <v>93</v>
      </c>
      <c r="AK27" s="46" t="s">
        <v>93</v>
      </c>
    </row>
    <row r="28" spans="1:37" s="4" customFormat="1" ht="13.5">
      <c r="A28" s="48">
        <v>27</v>
      </c>
      <c r="B28" s="48"/>
      <c r="C28" s="48">
        <f>IF('個人種目エントリー'!C33="","",ASC(IF('個人種目エントリー'!C33="男子",1,2)))</f>
      </c>
      <c r="D28" s="48">
        <f>IF('個人種目エントリー'!D33="","",'個人種目エントリー'!D33)</f>
      </c>
      <c r="E28" s="48">
        <f>IF(D28="","",ASC('個人種目エントリー'!E33))</f>
      </c>
      <c r="F28" s="48">
        <f>'提出用出場認知書'!H36&amp;IF(LEN('提出用出場認知書'!I36)=1,"0"&amp;'提出用出場認知書'!I36,'提出用出場認知書'!I36)&amp;IF(LEN('提出用出場認知書'!J36)=1,"0"&amp;'提出用出場認知書'!J36,'提出用出場認知書'!J36)</f>
      </c>
      <c r="G28" s="48">
        <f>IF(D28="","",IF('個人種目エントリー'!I33="小",1,IF('個人種目エントリー'!I33="中",2,IF('個人種目エントリー'!I33="高",3,IF('個人種目エントリー'!I33="大",4,5)))))</f>
      </c>
      <c r="H28" s="48">
        <f>ASC('個人種目エントリー'!J33)</f>
      </c>
      <c r="I28" s="48">
        <f>'個人種目エントリー'!M33</f>
      </c>
      <c r="J28" s="48"/>
      <c r="K28" s="49">
        <f>'個人種目エントリー'!N33</f>
      </c>
      <c r="L28" s="46">
        <f>IF(K28="","",'基本データ入力'!$D$9)</f>
      </c>
      <c r="M28" s="46"/>
      <c r="N28" s="46"/>
      <c r="O28" s="46"/>
      <c r="P28" s="46"/>
      <c r="Q28" s="46"/>
      <c r="R28" s="48">
        <f>IF('個人種目エントリー'!Q33="","",ASC(IF('個人種目エントリー'!Q33="自由形","10050",IF('個人種目エントリー'!Q33="背泳ぎ","20050",IF('個人種目エントリー'!Q33="平泳ぎ","30050",IF('個人種目エントリー'!Q33="ﾊﾞﾀﾌﾗｲ","40050"))))))</f>
      </c>
      <c r="S28" s="48">
        <f>IF('個人種目エントリー'!Q33="","",ASC(IF(LEN('個人種目エントリー'!R33)=1,"0"&amp;'個人種目エントリー'!R33,'個人種目エントリー'!R33))&amp;ASC(IF(LEN('個人種目エントリー'!S33)=1,"0"&amp;'個人種目エントリー'!S33,'個人種目エントリー'!S33))&amp;"."&amp;IF('個人種目エントリー'!T33="","0",'個人種目エントリー'!T33))</f>
      </c>
      <c r="T28" s="48">
        <f>IF('個人種目エントリー'!W33="","",ASC(IF('個人種目エントリー'!W33="自由形","10050",IF('個人種目エントリー'!W33="背泳ぎ","20050",IF('個人種目エントリー'!W33="平泳ぎ","30050",IF('個人種目エントリー'!W33="ﾊﾞﾀﾌﾗｲ","40050"))))))</f>
      </c>
      <c r="U28" s="48">
        <f>IF('個人種目エントリー'!W33="","",ASC(IF(LEN('個人種目エントリー'!X33)=1,"0"&amp;'個人種目エントリー'!X33,'個人種目エントリー'!X33))&amp;ASC(IF(LEN('個人種目エントリー'!Y33)=1,"0"&amp;'個人種目エントリー'!Y33,'個人種目エントリー'!Y33))&amp;"."&amp;IF('個人種目エントリー'!Z33="","0",'個人種目エントリー'!Z33))</f>
      </c>
      <c r="V28" s="46" t="s">
        <v>93</v>
      </c>
      <c r="W28" s="46" t="s">
        <v>93</v>
      </c>
      <c r="X28" s="46" t="s">
        <v>93</v>
      </c>
      <c r="Y28" s="46" t="s">
        <v>93</v>
      </c>
      <c r="Z28" s="46" t="s">
        <v>93</v>
      </c>
      <c r="AA28" s="46" t="s">
        <v>93</v>
      </c>
      <c r="AB28" s="46" t="s">
        <v>93</v>
      </c>
      <c r="AC28" s="46" t="s">
        <v>93</v>
      </c>
      <c r="AD28" s="46" t="s">
        <v>93</v>
      </c>
      <c r="AE28" s="46" t="s">
        <v>93</v>
      </c>
      <c r="AF28" s="46" t="s">
        <v>93</v>
      </c>
      <c r="AG28" s="46" t="s">
        <v>93</v>
      </c>
      <c r="AH28" s="46" t="s">
        <v>93</v>
      </c>
      <c r="AI28" s="46" t="s">
        <v>93</v>
      </c>
      <c r="AJ28" s="46" t="s">
        <v>93</v>
      </c>
      <c r="AK28" s="46" t="s">
        <v>93</v>
      </c>
    </row>
    <row r="29" spans="1:37" s="4" customFormat="1" ht="13.5">
      <c r="A29" s="48">
        <v>28</v>
      </c>
      <c r="B29" s="48"/>
      <c r="C29" s="48">
        <f>IF('個人種目エントリー'!C34="","",ASC(IF('個人種目エントリー'!C34="男子",1,2)))</f>
      </c>
      <c r="D29" s="48">
        <f>IF('個人種目エントリー'!D34="","",'個人種目エントリー'!D34)</f>
      </c>
      <c r="E29" s="48">
        <f>IF(D29="","",ASC('個人種目エントリー'!E34))</f>
      </c>
      <c r="F29" s="48">
        <f>'提出用出場認知書'!H37&amp;IF(LEN('提出用出場認知書'!I37)=1,"0"&amp;'提出用出場認知書'!I37,'提出用出場認知書'!I37)&amp;IF(LEN('提出用出場認知書'!J37)=1,"0"&amp;'提出用出場認知書'!J37,'提出用出場認知書'!J37)</f>
      </c>
      <c r="G29" s="48">
        <f>IF(D29="","",IF('個人種目エントリー'!I34="小",1,IF('個人種目エントリー'!I34="中",2,IF('個人種目エントリー'!I34="高",3,IF('個人種目エントリー'!I34="大",4,5)))))</f>
      </c>
      <c r="H29" s="48">
        <f>ASC('個人種目エントリー'!J34)</f>
      </c>
      <c r="I29" s="48">
        <f>'個人種目エントリー'!M34</f>
      </c>
      <c r="J29" s="48"/>
      <c r="K29" s="49">
        <f>'個人種目エントリー'!N34</f>
      </c>
      <c r="L29" s="46">
        <f>IF(K29="","",'基本データ入力'!$D$9)</f>
      </c>
      <c r="M29" s="46"/>
      <c r="N29" s="46"/>
      <c r="O29" s="46"/>
      <c r="P29" s="46"/>
      <c r="Q29" s="46"/>
      <c r="R29" s="48">
        <f>IF('個人種目エントリー'!Q34="","",ASC(IF('個人種目エントリー'!Q34="自由形","10050",IF('個人種目エントリー'!Q34="背泳ぎ","20050",IF('個人種目エントリー'!Q34="平泳ぎ","30050",IF('個人種目エントリー'!Q34="ﾊﾞﾀﾌﾗｲ","40050"))))))</f>
      </c>
      <c r="S29" s="48">
        <f>IF('個人種目エントリー'!Q34="","",ASC(IF(LEN('個人種目エントリー'!R34)=1,"0"&amp;'個人種目エントリー'!R34,'個人種目エントリー'!R34))&amp;ASC(IF(LEN('個人種目エントリー'!S34)=1,"0"&amp;'個人種目エントリー'!S34,'個人種目エントリー'!S34))&amp;"."&amp;IF('個人種目エントリー'!T34="","0",'個人種目エントリー'!T34))</f>
      </c>
      <c r="T29" s="48">
        <f>IF('個人種目エントリー'!W34="","",ASC(IF('個人種目エントリー'!W34="自由形","10050",IF('個人種目エントリー'!W34="背泳ぎ","20050",IF('個人種目エントリー'!W34="平泳ぎ","30050",IF('個人種目エントリー'!W34="ﾊﾞﾀﾌﾗｲ","40050"))))))</f>
      </c>
      <c r="U29" s="48">
        <f>IF('個人種目エントリー'!W34="","",ASC(IF(LEN('個人種目エントリー'!X34)=1,"0"&amp;'個人種目エントリー'!X34,'個人種目エントリー'!X34))&amp;ASC(IF(LEN('個人種目エントリー'!Y34)=1,"0"&amp;'個人種目エントリー'!Y34,'個人種目エントリー'!Y34))&amp;"."&amp;IF('個人種目エントリー'!Z34="","0",'個人種目エントリー'!Z34))</f>
      </c>
      <c r="V29" s="46" t="s">
        <v>93</v>
      </c>
      <c r="W29" s="46" t="s">
        <v>93</v>
      </c>
      <c r="X29" s="46" t="s">
        <v>93</v>
      </c>
      <c r="Y29" s="46" t="s">
        <v>93</v>
      </c>
      <c r="Z29" s="46" t="s">
        <v>93</v>
      </c>
      <c r="AA29" s="46" t="s">
        <v>93</v>
      </c>
      <c r="AB29" s="46" t="s">
        <v>93</v>
      </c>
      <c r="AC29" s="46" t="s">
        <v>93</v>
      </c>
      <c r="AD29" s="46" t="s">
        <v>93</v>
      </c>
      <c r="AE29" s="46" t="s">
        <v>93</v>
      </c>
      <c r="AF29" s="46" t="s">
        <v>93</v>
      </c>
      <c r="AG29" s="46" t="s">
        <v>93</v>
      </c>
      <c r="AH29" s="46" t="s">
        <v>93</v>
      </c>
      <c r="AI29" s="46" t="s">
        <v>93</v>
      </c>
      <c r="AJ29" s="46" t="s">
        <v>93</v>
      </c>
      <c r="AK29" s="46" t="s">
        <v>93</v>
      </c>
    </row>
    <row r="30" spans="1:37" s="4" customFormat="1" ht="13.5">
      <c r="A30" s="48">
        <v>29</v>
      </c>
      <c r="B30" s="48"/>
      <c r="C30" s="48">
        <f>IF('個人種目エントリー'!C35="","",ASC(IF('個人種目エントリー'!C35="男子",1,2)))</f>
      </c>
      <c r="D30" s="48">
        <f>IF('個人種目エントリー'!D35="","",'個人種目エントリー'!D35)</f>
      </c>
      <c r="E30" s="48">
        <f>IF(D30="","",ASC('個人種目エントリー'!E35))</f>
      </c>
      <c r="F30" s="48">
        <f>'提出用出場認知書'!H38&amp;IF(LEN('提出用出場認知書'!I38)=1,"0"&amp;'提出用出場認知書'!I38,'提出用出場認知書'!I38)&amp;IF(LEN('提出用出場認知書'!J38)=1,"0"&amp;'提出用出場認知書'!J38,'提出用出場認知書'!J38)</f>
      </c>
      <c r="G30" s="48">
        <f>IF(D30="","",IF('個人種目エントリー'!I35="小",1,IF('個人種目エントリー'!I35="中",2,IF('個人種目エントリー'!I35="高",3,IF('個人種目エントリー'!I35="大",4,5)))))</f>
      </c>
      <c r="H30" s="48">
        <f>ASC('個人種目エントリー'!J35)</f>
      </c>
      <c r="I30" s="48">
        <f>'個人種目エントリー'!M35</f>
      </c>
      <c r="J30" s="48"/>
      <c r="K30" s="49">
        <f>'個人種目エントリー'!N35</f>
      </c>
      <c r="L30" s="46">
        <f>IF(K30="","",'基本データ入力'!$D$9)</f>
      </c>
      <c r="M30" s="46"/>
      <c r="N30" s="46"/>
      <c r="O30" s="46"/>
      <c r="P30" s="46"/>
      <c r="Q30" s="46"/>
      <c r="R30" s="48">
        <f>IF('個人種目エントリー'!Q35="","",ASC(IF('個人種目エントリー'!Q35="自由形","10050",IF('個人種目エントリー'!Q35="背泳ぎ","20050",IF('個人種目エントリー'!Q35="平泳ぎ","30050",IF('個人種目エントリー'!Q35="ﾊﾞﾀﾌﾗｲ","40050"))))))</f>
      </c>
      <c r="S30" s="48">
        <f>IF('個人種目エントリー'!Q35="","",ASC(IF(LEN('個人種目エントリー'!R35)=1,"0"&amp;'個人種目エントリー'!R35,'個人種目エントリー'!R35))&amp;ASC(IF(LEN('個人種目エントリー'!S35)=1,"0"&amp;'個人種目エントリー'!S35,'個人種目エントリー'!S35))&amp;"."&amp;IF('個人種目エントリー'!T35="","0",'個人種目エントリー'!T35))</f>
      </c>
      <c r="T30" s="48">
        <f>IF('個人種目エントリー'!W35="","",ASC(IF('個人種目エントリー'!W35="自由形","10050",IF('個人種目エントリー'!W35="背泳ぎ","20050",IF('個人種目エントリー'!W35="平泳ぎ","30050",IF('個人種目エントリー'!W35="ﾊﾞﾀﾌﾗｲ","40050"))))))</f>
      </c>
      <c r="U30" s="48">
        <f>IF('個人種目エントリー'!W35="","",ASC(IF(LEN('個人種目エントリー'!X35)=1,"0"&amp;'個人種目エントリー'!X35,'個人種目エントリー'!X35))&amp;ASC(IF(LEN('個人種目エントリー'!Y35)=1,"0"&amp;'個人種目エントリー'!Y35,'個人種目エントリー'!Y35))&amp;"."&amp;IF('個人種目エントリー'!Z35="","0",'個人種目エントリー'!Z35))</f>
      </c>
      <c r="V30" s="46" t="s">
        <v>93</v>
      </c>
      <c r="W30" s="46" t="s">
        <v>93</v>
      </c>
      <c r="X30" s="46" t="s">
        <v>93</v>
      </c>
      <c r="Y30" s="46" t="s">
        <v>93</v>
      </c>
      <c r="Z30" s="46" t="s">
        <v>93</v>
      </c>
      <c r="AA30" s="46" t="s">
        <v>93</v>
      </c>
      <c r="AB30" s="46" t="s">
        <v>93</v>
      </c>
      <c r="AC30" s="46" t="s">
        <v>93</v>
      </c>
      <c r="AD30" s="46" t="s">
        <v>93</v>
      </c>
      <c r="AE30" s="46" t="s">
        <v>93</v>
      </c>
      <c r="AF30" s="46" t="s">
        <v>93</v>
      </c>
      <c r="AG30" s="46" t="s">
        <v>93</v>
      </c>
      <c r="AH30" s="46" t="s">
        <v>93</v>
      </c>
      <c r="AI30" s="46" t="s">
        <v>93</v>
      </c>
      <c r="AJ30" s="46" t="s">
        <v>93</v>
      </c>
      <c r="AK30" s="46" t="s">
        <v>93</v>
      </c>
    </row>
    <row r="31" spans="1:37" s="4" customFormat="1" ht="13.5">
      <c r="A31" s="48">
        <v>30</v>
      </c>
      <c r="B31" s="48"/>
      <c r="C31" s="48">
        <f>IF('個人種目エントリー'!C36="","",ASC(IF('個人種目エントリー'!C36="男子",1,2)))</f>
      </c>
      <c r="D31" s="48">
        <f>IF('個人種目エントリー'!D36="","",'個人種目エントリー'!D36)</f>
      </c>
      <c r="E31" s="48">
        <f>IF(D31="","",ASC('個人種目エントリー'!E36))</f>
      </c>
      <c r="F31" s="48">
        <f>'提出用出場認知書'!H39&amp;IF(LEN('提出用出場認知書'!I39)=1,"0"&amp;'提出用出場認知書'!I39,'提出用出場認知書'!I39)&amp;IF(LEN('提出用出場認知書'!J39)=1,"0"&amp;'提出用出場認知書'!J39,'提出用出場認知書'!J39)</f>
      </c>
      <c r="G31" s="48">
        <f>IF(D31="","",IF('個人種目エントリー'!I36="小",1,IF('個人種目エントリー'!I36="中",2,IF('個人種目エントリー'!I36="高",3,IF('個人種目エントリー'!I36="大",4,5)))))</f>
      </c>
      <c r="H31" s="48">
        <f>ASC('個人種目エントリー'!J36)</f>
      </c>
      <c r="I31" s="48">
        <f>'個人種目エントリー'!M36</f>
      </c>
      <c r="J31" s="48"/>
      <c r="K31" s="49">
        <f>'個人種目エントリー'!N36</f>
      </c>
      <c r="L31" s="46">
        <f>IF(K31="","",'基本データ入力'!$D$9)</f>
      </c>
      <c r="M31" s="46"/>
      <c r="N31" s="46"/>
      <c r="O31" s="46"/>
      <c r="P31" s="46"/>
      <c r="Q31" s="46"/>
      <c r="R31" s="48">
        <f>IF('個人種目エントリー'!Q36="","",ASC(IF('個人種目エントリー'!Q36="自由形","10050",IF('個人種目エントリー'!Q36="背泳ぎ","20050",IF('個人種目エントリー'!Q36="平泳ぎ","30050",IF('個人種目エントリー'!Q36="ﾊﾞﾀﾌﾗｲ","40050"))))))</f>
      </c>
      <c r="S31" s="48">
        <f>IF('個人種目エントリー'!Q36="","",ASC(IF(LEN('個人種目エントリー'!R36)=1,"0"&amp;'個人種目エントリー'!R36,'個人種目エントリー'!R36))&amp;ASC(IF(LEN('個人種目エントリー'!S36)=1,"0"&amp;'個人種目エントリー'!S36,'個人種目エントリー'!S36))&amp;"."&amp;IF('個人種目エントリー'!T36="","0",'個人種目エントリー'!T36))</f>
      </c>
      <c r="T31" s="48">
        <f>IF('個人種目エントリー'!W36="","",ASC(IF('個人種目エントリー'!W36="自由形","10050",IF('個人種目エントリー'!W36="背泳ぎ","20050",IF('個人種目エントリー'!W36="平泳ぎ","30050",IF('個人種目エントリー'!W36="ﾊﾞﾀﾌﾗｲ","40050"))))))</f>
      </c>
      <c r="U31" s="48">
        <f>IF('個人種目エントリー'!W36="","",ASC(IF(LEN('個人種目エントリー'!X36)=1,"0"&amp;'個人種目エントリー'!X36,'個人種目エントリー'!X36))&amp;ASC(IF(LEN('個人種目エントリー'!Y36)=1,"0"&amp;'個人種目エントリー'!Y36,'個人種目エントリー'!Y36))&amp;"."&amp;IF('個人種目エントリー'!Z36="","0",'個人種目エントリー'!Z36))</f>
      </c>
      <c r="V31" s="46" t="s">
        <v>93</v>
      </c>
      <c r="W31" s="46" t="s">
        <v>93</v>
      </c>
      <c r="X31" s="46" t="s">
        <v>93</v>
      </c>
      <c r="Y31" s="46" t="s">
        <v>93</v>
      </c>
      <c r="Z31" s="46" t="s">
        <v>93</v>
      </c>
      <c r="AA31" s="46" t="s">
        <v>93</v>
      </c>
      <c r="AB31" s="46" t="s">
        <v>93</v>
      </c>
      <c r="AC31" s="46" t="s">
        <v>93</v>
      </c>
      <c r="AD31" s="46" t="s">
        <v>93</v>
      </c>
      <c r="AE31" s="46" t="s">
        <v>93</v>
      </c>
      <c r="AF31" s="46" t="s">
        <v>93</v>
      </c>
      <c r="AG31" s="46" t="s">
        <v>93</v>
      </c>
      <c r="AH31" s="46" t="s">
        <v>93</v>
      </c>
      <c r="AI31" s="46" t="s">
        <v>93</v>
      </c>
      <c r="AJ31" s="46" t="s">
        <v>93</v>
      </c>
      <c r="AK31" s="46" t="s">
        <v>93</v>
      </c>
    </row>
    <row r="32" spans="1:37" s="4" customFormat="1" ht="13.5">
      <c r="A32" s="48">
        <v>31</v>
      </c>
      <c r="B32" s="48"/>
      <c r="C32" s="48">
        <f>IF('個人種目エントリー'!C37="","",ASC(IF('個人種目エントリー'!C37="男子",1,2)))</f>
      </c>
      <c r="D32" s="48">
        <f>IF('個人種目エントリー'!D37="","",'個人種目エントリー'!D37)</f>
      </c>
      <c r="E32" s="48">
        <f>IF(D32="","",ASC('個人種目エントリー'!E37))</f>
      </c>
      <c r="F32" s="48">
        <f>'提出用出場認知書'!H40&amp;IF(LEN('提出用出場認知書'!I40)=1,"0"&amp;'提出用出場認知書'!I40,'提出用出場認知書'!I40)&amp;IF(LEN('提出用出場認知書'!J40)=1,"0"&amp;'提出用出場認知書'!J40,'提出用出場認知書'!J40)</f>
      </c>
      <c r="G32" s="48">
        <f>IF(D32="","",IF('個人種目エントリー'!I37="小",1,IF('個人種目エントリー'!I37="中",2,IF('個人種目エントリー'!I37="高",3,IF('個人種目エントリー'!I37="大",4,5)))))</f>
      </c>
      <c r="H32" s="48">
        <f>ASC('個人種目エントリー'!J37)</f>
      </c>
      <c r="I32" s="48">
        <f>'個人種目エントリー'!M37</f>
      </c>
      <c r="J32" s="48"/>
      <c r="K32" s="49">
        <f>'個人種目エントリー'!N37</f>
      </c>
      <c r="L32" s="46">
        <f>IF(K32="","",'基本データ入力'!$D$9)</f>
      </c>
      <c r="M32" s="46"/>
      <c r="N32" s="46"/>
      <c r="O32" s="46"/>
      <c r="P32" s="46"/>
      <c r="Q32" s="46"/>
      <c r="R32" s="48">
        <f>IF('個人種目エントリー'!Q37="","",ASC(IF('個人種目エントリー'!Q37="自由形","10050",IF('個人種目エントリー'!Q37="背泳ぎ","20050",IF('個人種目エントリー'!Q37="平泳ぎ","30050",IF('個人種目エントリー'!Q37="ﾊﾞﾀﾌﾗｲ","40050"))))))</f>
      </c>
      <c r="S32" s="48">
        <f>IF('個人種目エントリー'!Q37="","",ASC(IF(LEN('個人種目エントリー'!R37)=1,"0"&amp;'個人種目エントリー'!R37,'個人種目エントリー'!R37))&amp;ASC(IF(LEN('個人種目エントリー'!S37)=1,"0"&amp;'個人種目エントリー'!S37,'個人種目エントリー'!S37))&amp;"."&amp;IF('個人種目エントリー'!T37="","0",'個人種目エントリー'!T37))</f>
      </c>
      <c r="T32" s="48">
        <f>IF('個人種目エントリー'!W37="","",ASC(IF('個人種目エントリー'!W37="自由形","10050",IF('個人種目エントリー'!W37="背泳ぎ","20050",IF('個人種目エントリー'!W37="平泳ぎ","30050",IF('個人種目エントリー'!W37="ﾊﾞﾀﾌﾗｲ","40050"))))))</f>
      </c>
      <c r="U32" s="48">
        <f>IF('個人種目エントリー'!W37="","",ASC(IF(LEN('個人種目エントリー'!X37)=1,"0"&amp;'個人種目エントリー'!X37,'個人種目エントリー'!X37))&amp;ASC(IF(LEN('個人種目エントリー'!Y37)=1,"0"&amp;'個人種目エントリー'!Y37,'個人種目エントリー'!Y37))&amp;"."&amp;IF('個人種目エントリー'!Z37="","0",'個人種目エントリー'!Z37))</f>
      </c>
      <c r="V32" s="46" t="s">
        <v>93</v>
      </c>
      <c r="W32" s="46" t="s">
        <v>93</v>
      </c>
      <c r="X32" s="46" t="s">
        <v>93</v>
      </c>
      <c r="Y32" s="46" t="s">
        <v>93</v>
      </c>
      <c r="Z32" s="46" t="s">
        <v>93</v>
      </c>
      <c r="AA32" s="46" t="s">
        <v>93</v>
      </c>
      <c r="AB32" s="46" t="s">
        <v>93</v>
      </c>
      <c r="AC32" s="46" t="s">
        <v>93</v>
      </c>
      <c r="AD32" s="46" t="s">
        <v>93</v>
      </c>
      <c r="AE32" s="46" t="s">
        <v>93</v>
      </c>
      <c r="AF32" s="46" t="s">
        <v>93</v>
      </c>
      <c r="AG32" s="46" t="s">
        <v>93</v>
      </c>
      <c r="AH32" s="46" t="s">
        <v>93</v>
      </c>
      <c r="AI32" s="46" t="s">
        <v>93</v>
      </c>
      <c r="AJ32" s="46" t="s">
        <v>93</v>
      </c>
      <c r="AK32" s="46" t="s">
        <v>93</v>
      </c>
    </row>
    <row r="33" spans="1:37" s="4" customFormat="1" ht="13.5">
      <c r="A33" s="48">
        <v>32</v>
      </c>
      <c r="B33" s="48"/>
      <c r="C33" s="48">
        <f>IF('個人種目エントリー'!C38="","",ASC(IF('個人種目エントリー'!C38="男子",1,2)))</f>
      </c>
      <c r="D33" s="48">
        <f>IF('個人種目エントリー'!D38="","",'個人種目エントリー'!D38)</f>
      </c>
      <c r="E33" s="48">
        <f>IF(D33="","",ASC('個人種目エントリー'!E38))</f>
      </c>
      <c r="F33" s="48">
        <f>'提出用出場認知書'!H41&amp;IF(LEN('提出用出場認知書'!I41)=1,"0"&amp;'提出用出場認知書'!I41,'提出用出場認知書'!I41)&amp;IF(LEN('提出用出場認知書'!J41)=1,"0"&amp;'提出用出場認知書'!J41,'提出用出場認知書'!J41)</f>
      </c>
      <c r="G33" s="48">
        <f>IF(D33="","",IF('個人種目エントリー'!I38="小",1,IF('個人種目エントリー'!I38="中",2,IF('個人種目エントリー'!I38="高",3,IF('個人種目エントリー'!I38="大",4,5)))))</f>
      </c>
      <c r="H33" s="48">
        <f>ASC('個人種目エントリー'!J38)</f>
      </c>
      <c r="I33" s="48">
        <f>'個人種目エントリー'!M38</f>
      </c>
      <c r="J33" s="48"/>
      <c r="K33" s="49">
        <f>'個人種目エントリー'!N38</f>
      </c>
      <c r="L33" s="46">
        <f>IF(K33="","",'基本データ入力'!$D$9)</f>
      </c>
      <c r="M33" s="46"/>
      <c r="N33" s="46"/>
      <c r="O33" s="46"/>
      <c r="P33" s="46"/>
      <c r="Q33" s="46"/>
      <c r="R33" s="48">
        <f>IF('個人種目エントリー'!Q38="","",ASC(IF('個人種目エントリー'!Q38="自由形","10050",IF('個人種目エントリー'!Q38="背泳ぎ","20050",IF('個人種目エントリー'!Q38="平泳ぎ","30050",IF('個人種目エントリー'!Q38="ﾊﾞﾀﾌﾗｲ","40050"))))))</f>
      </c>
      <c r="S33" s="48">
        <f>IF('個人種目エントリー'!Q38="","",ASC(IF(LEN('個人種目エントリー'!R38)=1,"0"&amp;'個人種目エントリー'!R38,'個人種目エントリー'!R38))&amp;ASC(IF(LEN('個人種目エントリー'!S38)=1,"0"&amp;'個人種目エントリー'!S38,'個人種目エントリー'!S38))&amp;"."&amp;IF('個人種目エントリー'!T38="","0",'個人種目エントリー'!T38))</f>
      </c>
      <c r="T33" s="48">
        <f>IF('個人種目エントリー'!W38="","",ASC(IF('個人種目エントリー'!W38="自由形","10050",IF('個人種目エントリー'!W38="背泳ぎ","20050",IF('個人種目エントリー'!W38="平泳ぎ","30050",IF('個人種目エントリー'!W38="ﾊﾞﾀﾌﾗｲ","40050"))))))</f>
      </c>
      <c r="U33" s="48">
        <f>IF('個人種目エントリー'!W38="","",ASC(IF(LEN('個人種目エントリー'!X38)=1,"0"&amp;'個人種目エントリー'!X38,'個人種目エントリー'!X38))&amp;ASC(IF(LEN('個人種目エントリー'!Y38)=1,"0"&amp;'個人種目エントリー'!Y38,'個人種目エントリー'!Y38))&amp;"."&amp;IF('個人種目エントリー'!Z38="","0",'個人種目エントリー'!Z38))</f>
      </c>
      <c r="V33" s="46" t="s">
        <v>93</v>
      </c>
      <c r="W33" s="46" t="s">
        <v>93</v>
      </c>
      <c r="X33" s="46" t="s">
        <v>93</v>
      </c>
      <c r="Y33" s="46" t="s">
        <v>93</v>
      </c>
      <c r="Z33" s="46" t="s">
        <v>93</v>
      </c>
      <c r="AA33" s="46" t="s">
        <v>93</v>
      </c>
      <c r="AB33" s="46" t="s">
        <v>93</v>
      </c>
      <c r="AC33" s="46" t="s">
        <v>93</v>
      </c>
      <c r="AD33" s="46" t="s">
        <v>93</v>
      </c>
      <c r="AE33" s="46" t="s">
        <v>93</v>
      </c>
      <c r="AF33" s="46" t="s">
        <v>93</v>
      </c>
      <c r="AG33" s="46" t="s">
        <v>93</v>
      </c>
      <c r="AH33" s="46" t="s">
        <v>93</v>
      </c>
      <c r="AI33" s="46" t="s">
        <v>93</v>
      </c>
      <c r="AJ33" s="46" t="s">
        <v>93</v>
      </c>
      <c r="AK33" s="46" t="s">
        <v>93</v>
      </c>
    </row>
    <row r="34" spans="1:37" s="4" customFormat="1" ht="13.5">
      <c r="A34" s="48">
        <v>33</v>
      </c>
      <c r="B34" s="48"/>
      <c r="C34" s="48">
        <f>IF('個人種目エントリー'!C39="","",ASC(IF('個人種目エントリー'!C39="男子",1,2)))</f>
      </c>
      <c r="D34" s="48">
        <f>IF('個人種目エントリー'!D39="","",'個人種目エントリー'!D39)</f>
      </c>
      <c r="E34" s="48">
        <f>IF(D34="","",ASC('個人種目エントリー'!E39))</f>
      </c>
      <c r="F34" s="48">
        <f>'提出用出場認知書'!H42&amp;IF(LEN('提出用出場認知書'!I42)=1,"0"&amp;'提出用出場認知書'!I42,'提出用出場認知書'!I42)&amp;IF(LEN('提出用出場認知書'!J42)=1,"0"&amp;'提出用出場認知書'!J42,'提出用出場認知書'!J42)</f>
      </c>
      <c r="G34" s="48">
        <f>IF(D34="","",IF('個人種目エントリー'!I39="小",1,IF('個人種目エントリー'!I39="中",2,IF('個人種目エントリー'!I39="高",3,IF('個人種目エントリー'!I39="大",4,5)))))</f>
      </c>
      <c r="H34" s="48">
        <f>ASC('個人種目エントリー'!J39)</f>
      </c>
      <c r="I34" s="48">
        <f>'個人種目エントリー'!M39</f>
      </c>
      <c r="J34" s="48"/>
      <c r="K34" s="49">
        <f>'個人種目エントリー'!N39</f>
      </c>
      <c r="L34" s="46">
        <f>IF(K34="","",'基本データ入力'!$D$9)</f>
      </c>
      <c r="M34" s="46"/>
      <c r="N34" s="46"/>
      <c r="O34" s="46"/>
      <c r="P34" s="46"/>
      <c r="Q34" s="46"/>
      <c r="R34" s="48">
        <f>IF('個人種目エントリー'!Q39="","",ASC(IF('個人種目エントリー'!Q39="自由形","10050",IF('個人種目エントリー'!Q39="背泳ぎ","20050",IF('個人種目エントリー'!Q39="平泳ぎ","30050",IF('個人種目エントリー'!Q39="ﾊﾞﾀﾌﾗｲ","40050"))))))</f>
      </c>
      <c r="S34" s="48">
        <f>IF('個人種目エントリー'!Q39="","",ASC(IF(LEN('個人種目エントリー'!R39)=1,"0"&amp;'個人種目エントリー'!R39,'個人種目エントリー'!R39))&amp;ASC(IF(LEN('個人種目エントリー'!S39)=1,"0"&amp;'個人種目エントリー'!S39,'個人種目エントリー'!S39))&amp;"."&amp;IF('個人種目エントリー'!T39="","0",'個人種目エントリー'!T39))</f>
      </c>
      <c r="T34" s="48">
        <f>IF('個人種目エントリー'!W39="","",ASC(IF('個人種目エントリー'!W39="自由形","10050",IF('個人種目エントリー'!W39="背泳ぎ","20050",IF('個人種目エントリー'!W39="平泳ぎ","30050",IF('個人種目エントリー'!W39="ﾊﾞﾀﾌﾗｲ","40050"))))))</f>
      </c>
      <c r="U34" s="48">
        <f>IF('個人種目エントリー'!W39="","",ASC(IF(LEN('個人種目エントリー'!X39)=1,"0"&amp;'個人種目エントリー'!X39,'個人種目エントリー'!X39))&amp;ASC(IF(LEN('個人種目エントリー'!Y39)=1,"0"&amp;'個人種目エントリー'!Y39,'個人種目エントリー'!Y39))&amp;"."&amp;IF('個人種目エントリー'!Z39="","0",'個人種目エントリー'!Z39))</f>
      </c>
      <c r="V34" s="46" t="s">
        <v>93</v>
      </c>
      <c r="W34" s="46" t="s">
        <v>93</v>
      </c>
      <c r="X34" s="46" t="s">
        <v>93</v>
      </c>
      <c r="Y34" s="46" t="s">
        <v>93</v>
      </c>
      <c r="Z34" s="46" t="s">
        <v>93</v>
      </c>
      <c r="AA34" s="46" t="s">
        <v>93</v>
      </c>
      <c r="AB34" s="46" t="s">
        <v>93</v>
      </c>
      <c r="AC34" s="46" t="s">
        <v>93</v>
      </c>
      <c r="AD34" s="46" t="s">
        <v>93</v>
      </c>
      <c r="AE34" s="46" t="s">
        <v>93</v>
      </c>
      <c r="AF34" s="46" t="s">
        <v>93</v>
      </c>
      <c r="AG34" s="46" t="s">
        <v>93</v>
      </c>
      <c r="AH34" s="46" t="s">
        <v>93</v>
      </c>
      <c r="AI34" s="46" t="s">
        <v>93</v>
      </c>
      <c r="AJ34" s="46" t="s">
        <v>93</v>
      </c>
      <c r="AK34" s="46" t="s">
        <v>93</v>
      </c>
    </row>
    <row r="35" spans="1:37" s="4" customFormat="1" ht="13.5">
      <c r="A35" s="48">
        <v>34</v>
      </c>
      <c r="B35" s="48"/>
      <c r="C35" s="48">
        <f>IF('個人種目エントリー'!C40="","",ASC(IF('個人種目エントリー'!C40="男子",1,2)))</f>
      </c>
      <c r="D35" s="48">
        <f>IF('個人種目エントリー'!D40="","",'個人種目エントリー'!D40)</f>
      </c>
      <c r="E35" s="48">
        <f>IF(D35="","",ASC('個人種目エントリー'!E40))</f>
      </c>
      <c r="F35" s="48">
        <f>'提出用出場認知書'!H43&amp;IF(LEN('提出用出場認知書'!I43)=1,"0"&amp;'提出用出場認知書'!I43,'提出用出場認知書'!I43)&amp;IF(LEN('提出用出場認知書'!J43)=1,"0"&amp;'提出用出場認知書'!J43,'提出用出場認知書'!J43)</f>
      </c>
      <c r="G35" s="48">
        <f>IF(D35="","",IF('個人種目エントリー'!I40="小",1,IF('個人種目エントリー'!I40="中",2,IF('個人種目エントリー'!I40="高",3,IF('個人種目エントリー'!I40="大",4,5)))))</f>
      </c>
      <c r="H35" s="48">
        <f>ASC('個人種目エントリー'!J40)</f>
      </c>
      <c r="I35" s="48">
        <f>'個人種目エントリー'!M40</f>
      </c>
      <c r="J35" s="48"/>
      <c r="K35" s="49">
        <f>'個人種目エントリー'!N40</f>
      </c>
      <c r="L35" s="46">
        <f>IF(K35="","",'基本データ入力'!$D$9)</f>
      </c>
      <c r="M35" s="46"/>
      <c r="N35" s="46"/>
      <c r="O35" s="46"/>
      <c r="P35" s="46"/>
      <c r="Q35" s="46"/>
      <c r="R35" s="48">
        <f>IF('個人種目エントリー'!Q40="","",ASC(IF('個人種目エントリー'!Q40="自由形","10050",IF('個人種目エントリー'!Q40="背泳ぎ","20050",IF('個人種目エントリー'!Q40="平泳ぎ","30050",IF('個人種目エントリー'!Q40="ﾊﾞﾀﾌﾗｲ","40050"))))))</f>
      </c>
      <c r="S35" s="48">
        <f>IF('個人種目エントリー'!Q40="","",ASC(IF(LEN('個人種目エントリー'!R40)=1,"0"&amp;'個人種目エントリー'!R40,'個人種目エントリー'!R40))&amp;ASC(IF(LEN('個人種目エントリー'!S40)=1,"0"&amp;'個人種目エントリー'!S40,'個人種目エントリー'!S40))&amp;"."&amp;IF('個人種目エントリー'!T40="","0",'個人種目エントリー'!T40))</f>
      </c>
      <c r="T35" s="48">
        <f>IF('個人種目エントリー'!W40="","",ASC(IF('個人種目エントリー'!W40="自由形","10050",IF('個人種目エントリー'!W40="背泳ぎ","20050",IF('個人種目エントリー'!W40="平泳ぎ","30050",IF('個人種目エントリー'!W40="ﾊﾞﾀﾌﾗｲ","40050"))))))</f>
      </c>
      <c r="U35" s="48">
        <f>IF('個人種目エントリー'!W40="","",ASC(IF(LEN('個人種目エントリー'!X40)=1,"0"&amp;'個人種目エントリー'!X40,'個人種目エントリー'!X40))&amp;ASC(IF(LEN('個人種目エントリー'!Y40)=1,"0"&amp;'個人種目エントリー'!Y40,'個人種目エントリー'!Y40))&amp;"."&amp;IF('個人種目エントリー'!Z40="","0",'個人種目エントリー'!Z40))</f>
      </c>
      <c r="V35" s="46" t="s">
        <v>93</v>
      </c>
      <c r="W35" s="46" t="s">
        <v>93</v>
      </c>
      <c r="X35" s="46" t="s">
        <v>93</v>
      </c>
      <c r="Y35" s="46" t="s">
        <v>93</v>
      </c>
      <c r="Z35" s="46" t="s">
        <v>93</v>
      </c>
      <c r="AA35" s="46" t="s">
        <v>93</v>
      </c>
      <c r="AB35" s="46" t="s">
        <v>93</v>
      </c>
      <c r="AC35" s="46" t="s">
        <v>93</v>
      </c>
      <c r="AD35" s="46" t="s">
        <v>93</v>
      </c>
      <c r="AE35" s="46" t="s">
        <v>93</v>
      </c>
      <c r="AF35" s="46" t="s">
        <v>93</v>
      </c>
      <c r="AG35" s="46" t="s">
        <v>93</v>
      </c>
      <c r="AH35" s="46" t="s">
        <v>93</v>
      </c>
      <c r="AI35" s="46" t="s">
        <v>93</v>
      </c>
      <c r="AJ35" s="46" t="s">
        <v>93</v>
      </c>
      <c r="AK35" s="46" t="s">
        <v>93</v>
      </c>
    </row>
    <row r="36" spans="1:37" s="4" customFormat="1" ht="13.5">
      <c r="A36" s="48">
        <v>35</v>
      </c>
      <c r="B36" s="48"/>
      <c r="C36" s="48">
        <f>IF('個人種目エントリー'!C41="","",ASC(IF('個人種目エントリー'!C41="男子",1,2)))</f>
      </c>
      <c r="D36" s="48">
        <f>IF('個人種目エントリー'!D41="","",'個人種目エントリー'!D41)</f>
      </c>
      <c r="E36" s="48">
        <f>IF(D36="","",ASC('個人種目エントリー'!E41))</f>
      </c>
      <c r="F36" s="48">
        <f>'提出用出場認知書'!H44&amp;IF(LEN('提出用出場認知書'!I44)=1,"0"&amp;'提出用出場認知書'!I44,'提出用出場認知書'!I44)&amp;IF(LEN('提出用出場認知書'!J44)=1,"0"&amp;'提出用出場認知書'!J44,'提出用出場認知書'!J44)</f>
      </c>
      <c r="G36" s="48">
        <f>IF(D36="","",IF('個人種目エントリー'!I41="小",1,IF('個人種目エントリー'!I41="中",2,IF('個人種目エントリー'!I41="高",3,IF('個人種目エントリー'!I41="大",4,5)))))</f>
      </c>
      <c r="H36" s="48">
        <f>ASC('個人種目エントリー'!J41)</f>
      </c>
      <c r="I36" s="48">
        <f>'個人種目エントリー'!M41</f>
      </c>
      <c r="J36" s="48"/>
      <c r="K36" s="49">
        <f>'個人種目エントリー'!N41</f>
      </c>
      <c r="L36" s="46">
        <f>IF(K36="","",'基本データ入力'!$D$9)</f>
      </c>
      <c r="M36" s="46"/>
      <c r="N36" s="46"/>
      <c r="O36" s="46"/>
      <c r="P36" s="46"/>
      <c r="Q36" s="46"/>
      <c r="R36" s="48">
        <f>IF('個人種目エントリー'!Q41="","",ASC(IF('個人種目エントリー'!Q41="自由形","10050",IF('個人種目エントリー'!Q41="背泳ぎ","20050",IF('個人種目エントリー'!Q41="平泳ぎ","30050",IF('個人種目エントリー'!Q41="ﾊﾞﾀﾌﾗｲ","40050"))))))</f>
      </c>
      <c r="S36" s="48">
        <f>IF('個人種目エントリー'!Q41="","",ASC(IF(LEN('個人種目エントリー'!R41)=1,"0"&amp;'個人種目エントリー'!R41,'個人種目エントリー'!R41))&amp;ASC(IF(LEN('個人種目エントリー'!S41)=1,"0"&amp;'個人種目エントリー'!S41,'個人種目エントリー'!S41))&amp;"."&amp;IF('個人種目エントリー'!T41="","0",'個人種目エントリー'!T41))</f>
      </c>
      <c r="T36" s="48">
        <f>IF('個人種目エントリー'!W41="","",ASC(IF('個人種目エントリー'!W41="自由形","10050",IF('個人種目エントリー'!W41="背泳ぎ","20050",IF('個人種目エントリー'!W41="平泳ぎ","30050",IF('個人種目エントリー'!W41="ﾊﾞﾀﾌﾗｲ","40050"))))))</f>
      </c>
      <c r="U36" s="48">
        <f>IF('個人種目エントリー'!W41="","",ASC(IF(LEN('個人種目エントリー'!X41)=1,"0"&amp;'個人種目エントリー'!X41,'個人種目エントリー'!X41))&amp;ASC(IF(LEN('個人種目エントリー'!Y41)=1,"0"&amp;'個人種目エントリー'!Y41,'個人種目エントリー'!Y41))&amp;"."&amp;IF('個人種目エントリー'!Z41="","0",'個人種目エントリー'!Z41))</f>
      </c>
      <c r="V36" s="46" t="s">
        <v>93</v>
      </c>
      <c r="W36" s="46" t="s">
        <v>93</v>
      </c>
      <c r="X36" s="46" t="s">
        <v>93</v>
      </c>
      <c r="Y36" s="46" t="s">
        <v>93</v>
      </c>
      <c r="Z36" s="46" t="s">
        <v>93</v>
      </c>
      <c r="AA36" s="46" t="s">
        <v>93</v>
      </c>
      <c r="AB36" s="46" t="s">
        <v>93</v>
      </c>
      <c r="AC36" s="46" t="s">
        <v>93</v>
      </c>
      <c r="AD36" s="46" t="s">
        <v>93</v>
      </c>
      <c r="AE36" s="46" t="s">
        <v>93</v>
      </c>
      <c r="AF36" s="46" t="s">
        <v>93</v>
      </c>
      <c r="AG36" s="46" t="s">
        <v>93</v>
      </c>
      <c r="AH36" s="46" t="s">
        <v>93</v>
      </c>
      <c r="AI36" s="46" t="s">
        <v>93</v>
      </c>
      <c r="AJ36" s="46" t="s">
        <v>93</v>
      </c>
      <c r="AK36" s="46" t="s">
        <v>93</v>
      </c>
    </row>
    <row r="37" spans="1:37" s="4" customFormat="1" ht="13.5">
      <c r="A37" s="48">
        <v>36</v>
      </c>
      <c r="B37" s="48"/>
      <c r="C37" s="48">
        <f>IF('個人種目エントリー'!C42="","",ASC(IF('個人種目エントリー'!C42="男子",1,2)))</f>
      </c>
      <c r="D37" s="48">
        <f>IF('個人種目エントリー'!D42="","",'個人種目エントリー'!D42)</f>
      </c>
      <c r="E37" s="48">
        <f>IF(D37="","",ASC('個人種目エントリー'!E42))</f>
      </c>
      <c r="F37" s="48">
        <f>'提出用出場認知書'!H45&amp;IF(LEN('提出用出場認知書'!I45)=1,"0"&amp;'提出用出場認知書'!I45,'提出用出場認知書'!I45)&amp;IF(LEN('提出用出場認知書'!J45)=1,"0"&amp;'提出用出場認知書'!J45,'提出用出場認知書'!J45)</f>
      </c>
      <c r="G37" s="48">
        <f>IF(D37="","",IF('個人種目エントリー'!I42="小",1,IF('個人種目エントリー'!I42="中",2,IF('個人種目エントリー'!I42="高",3,IF('個人種目エントリー'!I42="大",4,5)))))</f>
      </c>
      <c r="H37" s="48">
        <f>ASC('個人種目エントリー'!J42)</f>
      </c>
      <c r="I37" s="48">
        <f>'個人種目エントリー'!M42</f>
      </c>
      <c r="J37" s="48"/>
      <c r="K37" s="49">
        <f>'個人種目エントリー'!N42</f>
      </c>
      <c r="L37" s="46">
        <f>IF(K37="","",'基本データ入力'!$D$9)</f>
      </c>
      <c r="M37" s="46"/>
      <c r="N37" s="46"/>
      <c r="O37" s="46"/>
      <c r="P37" s="46"/>
      <c r="Q37" s="46"/>
      <c r="R37" s="48">
        <f>IF('個人種目エントリー'!Q42="","",ASC(IF('個人種目エントリー'!Q42="自由形","10050",IF('個人種目エントリー'!Q42="背泳ぎ","20050",IF('個人種目エントリー'!Q42="平泳ぎ","30050",IF('個人種目エントリー'!Q42="ﾊﾞﾀﾌﾗｲ","40050"))))))</f>
      </c>
      <c r="S37" s="48">
        <f>IF('個人種目エントリー'!Q42="","",ASC(IF(LEN('個人種目エントリー'!R42)=1,"0"&amp;'個人種目エントリー'!R42,'個人種目エントリー'!R42))&amp;ASC(IF(LEN('個人種目エントリー'!S42)=1,"0"&amp;'個人種目エントリー'!S42,'個人種目エントリー'!S42))&amp;"."&amp;IF('個人種目エントリー'!T42="","0",'個人種目エントリー'!T42))</f>
      </c>
      <c r="T37" s="48">
        <f>IF('個人種目エントリー'!W42="","",ASC(IF('個人種目エントリー'!W42="自由形","10050",IF('個人種目エントリー'!W42="背泳ぎ","20050",IF('個人種目エントリー'!W42="平泳ぎ","30050",IF('個人種目エントリー'!W42="ﾊﾞﾀﾌﾗｲ","40050"))))))</f>
      </c>
      <c r="U37" s="48">
        <f>IF('個人種目エントリー'!W42="","",ASC(IF(LEN('個人種目エントリー'!X42)=1,"0"&amp;'個人種目エントリー'!X42,'個人種目エントリー'!X42))&amp;ASC(IF(LEN('個人種目エントリー'!Y42)=1,"0"&amp;'個人種目エントリー'!Y42,'個人種目エントリー'!Y42))&amp;"."&amp;IF('個人種目エントリー'!Z42="","0",'個人種目エントリー'!Z42))</f>
      </c>
      <c r="V37" s="46" t="s">
        <v>93</v>
      </c>
      <c r="W37" s="46" t="s">
        <v>93</v>
      </c>
      <c r="X37" s="46" t="s">
        <v>93</v>
      </c>
      <c r="Y37" s="46" t="s">
        <v>93</v>
      </c>
      <c r="Z37" s="46" t="s">
        <v>93</v>
      </c>
      <c r="AA37" s="46" t="s">
        <v>93</v>
      </c>
      <c r="AB37" s="46" t="s">
        <v>93</v>
      </c>
      <c r="AC37" s="46" t="s">
        <v>93</v>
      </c>
      <c r="AD37" s="46" t="s">
        <v>93</v>
      </c>
      <c r="AE37" s="46" t="s">
        <v>93</v>
      </c>
      <c r="AF37" s="46" t="s">
        <v>93</v>
      </c>
      <c r="AG37" s="46" t="s">
        <v>93</v>
      </c>
      <c r="AH37" s="46" t="s">
        <v>93</v>
      </c>
      <c r="AI37" s="46" t="s">
        <v>93</v>
      </c>
      <c r="AJ37" s="46" t="s">
        <v>93</v>
      </c>
      <c r="AK37" s="46" t="s">
        <v>93</v>
      </c>
    </row>
    <row r="38" spans="1:37" s="4" customFormat="1" ht="13.5">
      <c r="A38" s="48">
        <v>37</v>
      </c>
      <c r="B38" s="48"/>
      <c r="C38" s="48">
        <f>IF('個人種目エントリー'!C43="","",ASC(IF('個人種目エントリー'!C43="男子",1,2)))</f>
      </c>
      <c r="D38" s="48">
        <f>IF('個人種目エントリー'!D43="","",'個人種目エントリー'!D43)</f>
      </c>
      <c r="E38" s="48">
        <f>IF(D38="","",ASC('個人種目エントリー'!E43))</f>
      </c>
      <c r="F38" s="48">
        <f>'提出用出場認知書'!H46&amp;IF(LEN('提出用出場認知書'!I46)=1,"0"&amp;'提出用出場認知書'!I46,'提出用出場認知書'!I46)&amp;IF(LEN('提出用出場認知書'!J46)=1,"0"&amp;'提出用出場認知書'!J46,'提出用出場認知書'!J46)</f>
      </c>
      <c r="G38" s="48">
        <f>IF(D38="","",IF('個人種目エントリー'!I43="小",1,IF('個人種目エントリー'!I43="中",2,IF('個人種目エントリー'!I43="高",3,IF('個人種目エントリー'!I43="大",4,5)))))</f>
      </c>
      <c r="H38" s="48">
        <f>ASC('個人種目エントリー'!J43)</f>
      </c>
      <c r="I38" s="48">
        <f>'個人種目エントリー'!M43</f>
      </c>
      <c r="J38" s="48"/>
      <c r="K38" s="49">
        <f>'個人種目エントリー'!N43</f>
      </c>
      <c r="L38" s="46">
        <f>IF(K38="","",'基本データ入力'!$D$9)</f>
      </c>
      <c r="M38" s="46"/>
      <c r="N38" s="46"/>
      <c r="O38" s="46"/>
      <c r="P38" s="46"/>
      <c r="Q38" s="46"/>
      <c r="R38" s="48">
        <f>IF('個人種目エントリー'!Q43="","",ASC(IF('個人種目エントリー'!Q43="自由形","10050",IF('個人種目エントリー'!Q43="背泳ぎ","20050",IF('個人種目エントリー'!Q43="平泳ぎ","30050",IF('個人種目エントリー'!Q43="ﾊﾞﾀﾌﾗｲ","40050"))))))</f>
      </c>
      <c r="S38" s="48">
        <f>IF('個人種目エントリー'!Q43="","",ASC(IF(LEN('個人種目エントリー'!R43)=1,"0"&amp;'個人種目エントリー'!R43,'個人種目エントリー'!R43))&amp;ASC(IF(LEN('個人種目エントリー'!S43)=1,"0"&amp;'個人種目エントリー'!S43,'個人種目エントリー'!S43))&amp;"."&amp;IF('個人種目エントリー'!T43="","0",'個人種目エントリー'!T43))</f>
      </c>
      <c r="T38" s="48">
        <f>IF('個人種目エントリー'!W43="","",ASC(IF('個人種目エントリー'!W43="自由形","10050",IF('個人種目エントリー'!W43="背泳ぎ","20050",IF('個人種目エントリー'!W43="平泳ぎ","30050",IF('個人種目エントリー'!W43="ﾊﾞﾀﾌﾗｲ","40050"))))))</f>
      </c>
      <c r="U38" s="48">
        <f>IF('個人種目エントリー'!W43="","",ASC(IF(LEN('個人種目エントリー'!X43)=1,"0"&amp;'個人種目エントリー'!X43,'個人種目エントリー'!X43))&amp;ASC(IF(LEN('個人種目エントリー'!Y43)=1,"0"&amp;'個人種目エントリー'!Y43,'個人種目エントリー'!Y43))&amp;"."&amp;IF('個人種目エントリー'!Z43="","0",'個人種目エントリー'!Z43))</f>
      </c>
      <c r="V38" s="46" t="s">
        <v>93</v>
      </c>
      <c r="W38" s="46" t="s">
        <v>93</v>
      </c>
      <c r="X38" s="46" t="s">
        <v>93</v>
      </c>
      <c r="Y38" s="46" t="s">
        <v>93</v>
      </c>
      <c r="Z38" s="46" t="s">
        <v>93</v>
      </c>
      <c r="AA38" s="46" t="s">
        <v>93</v>
      </c>
      <c r="AB38" s="46" t="s">
        <v>93</v>
      </c>
      <c r="AC38" s="46" t="s">
        <v>93</v>
      </c>
      <c r="AD38" s="46" t="s">
        <v>93</v>
      </c>
      <c r="AE38" s="46" t="s">
        <v>93</v>
      </c>
      <c r="AF38" s="46" t="s">
        <v>93</v>
      </c>
      <c r="AG38" s="46" t="s">
        <v>93</v>
      </c>
      <c r="AH38" s="46" t="s">
        <v>93</v>
      </c>
      <c r="AI38" s="46" t="s">
        <v>93</v>
      </c>
      <c r="AJ38" s="46" t="s">
        <v>93</v>
      </c>
      <c r="AK38" s="46" t="s">
        <v>93</v>
      </c>
    </row>
    <row r="39" spans="1:37" s="4" customFormat="1" ht="13.5">
      <c r="A39" s="48">
        <v>38</v>
      </c>
      <c r="B39" s="48"/>
      <c r="C39" s="48">
        <f>IF('個人種目エントリー'!C44="","",ASC(IF('個人種目エントリー'!C44="男子",1,2)))</f>
      </c>
      <c r="D39" s="48">
        <f>IF('個人種目エントリー'!D44="","",'個人種目エントリー'!D44)</f>
      </c>
      <c r="E39" s="48">
        <f>IF(D39="","",ASC('個人種目エントリー'!E44))</f>
      </c>
      <c r="F39" s="48">
        <f>'提出用出場認知書'!H47&amp;IF(LEN('提出用出場認知書'!I47)=1,"0"&amp;'提出用出場認知書'!I47,'提出用出場認知書'!I47)&amp;IF(LEN('提出用出場認知書'!J47)=1,"0"&amp;'提出用出場認知書'!J47,'提出用出場認知書'!J47)</f>
      </c>
      <c r="G39" s="48">
        <f>IF(D39="","",IF('個人種目エントリー'!I44="小",1,IF('個人種目エントリー'!I44="中",2,IF('個人種目エントリー'!I44="高",3,IF('個人種目エントリー'!I44="大",4,5)))))</f>
      </c>
      <c r="H39" s="48">
        <f>ASC('個人種目エントリー'!J44)</f>
      </c>
      <c r="I39" s="48">
        <f>'個人種目エントリー'!M44</f>
      </c>
      <c r="J39" s="48"/>
      <c r="K39" s="49">
        <f>'個人種目エントリー'!N44</f>
      </c>
      <c r="L39" s="46">
        <f>IF(K39="","",'基本データ入力'!$D$9)</f>
      </c>
      <c r="M39" s="46"/>
      <c r="N39" s="46"/>
      <c r="O39" s="46"/>
      <c r="P39" s="46"/>
      <c r="Q39" s="46"/>
      <c r="R39" s="48">
        <f>IF('個人種目エントリー'!Q44="","",ASC(IF('個人種目エントリー'!Q44="自由形","10050",IF('個人種目エントリー'!Q44="背泳ぎ","20050",IF('個人種目エントリー'!Q44="平泳ぎ","30050",IF('個人種目エントリー'!Q44="ﾊﾞﾀﾌﾗｲ","40050"))))))</f>
      </c>
      <c r="S39" s="48">
        <f>IF('個人種目エントリー'!Q44="","",ASC(IF(LEN('個人種目エントリー'!R44)=1,"0"&amp;'個人種目エントリー'!R44,'個人種目エントリー'!R44))&amp;ASC(IF(LEN('個人種目エントリー'!S44)=1,"0"&amp;'個人種目エントリー'!S44,'個人種目エントリー'!S44))&amp;"."&amp;IF('個人種目エントリー'!T44="","0",'個人種目エントリー'!T44))</f>
      </c>
      <c r="T39" s="48">
        <f>IF('個人種目エントリー'!W44="","",ASC(IF('個人種目エントリー'!W44="自由形","10050",IF('個人種目エントリー'!W44="背泳ぎ","20050",IF('個人種目エントリー'!W44="平泳ぎ","30050",IF('個人種目エントリー'!W44="ﾊﾞﾀﾌﾗｲ","40050"))))))</f>
      </c>
      <c r="U39" s="48">
        <f>IF('個人種目エントリー'!W44="","",ASC(IF(LEN('個人種目エントリー'!X44)=1,"0"&amp;'個人種目エントリー'!X44,'個人種目エントリー'!X44))&amp;ASC(IF(LEN('個人種目エントリー'!Y44)=1,"0"&amp;'個人種目エントリー'!Y44,'個人種目エントリー'!Y44))&amp;"."&amp;IF('個人種目エントリー'!Z44="","0",'個人種目エントリー'!Z44))</f>
      </c>
      <c r="V39" s="46" t="s">
        <v>93</v>
      </c>
      <c r="W39" s="46" t="s">
        <v>93</v>
      </c>
      <c r="X39" s="46" t="s">
        <v>93</v>
      </c>
      <c r="Y39" s="46" t="s">
        <v>93</v>
      </c>
      <c r="Z39" s="46" t="s">
        <v>93</v>
      </c>
      <c r="AA39" s="46" t="s">
        <v>93</v>
      </c>
      <c r="AB39" s="46" t="s">
        <v>93</v>
      </c>
      <c r="AC39" s="46" t="s">
        <v>93</v>
      </c>
      <c r="AD39" s="46" t="s">
        <v>93</v>
      </c>
      <c r="AE39" s="46" t="s">
        <v>93</v>
      </c>
      <c r="AF39" s="46" t="s">
        <v>93</v>
      </c>
      <c r="AG39" s="46" t="s">
        <v>93</v>
      </c>
      <c r="AH39" s="46" t="s">
        <v>93</v>
      </c>
      <c r="AI39" s="46" t="s">
        <v>93</v>
      </c>
      <c r="AJ39" s="46" t="s">
        <v>93</v>
      </c>
      <c r="AK39" s="46" t="s">
        <v>93</v>
      </c>
    </row>
    <row r="40" spans="1:37" s="4" customFormat="1" ht="13.5">
      <c r="A40" s="48">
        <v>39</v>
      </c>
      <c r="B40" s="48"/>
      <c r="C40" s="48">
        <f>IF('個人種目エントリー'!C45="","",ASC(IF('個人種目エントリー'!C45="男子",1,2)))</f>
      </c>
      <c r="D40" s="48">
        <f>IF('個人種目エントリー'!D45="","",'個人種目エントリー'!D45)</f>
      </c>
      <c r="E40" s="48">
        <f>IF(D40="","",ASC('個人種目エントリー'!E45))</f>
      </c>
      <c r="F40" s="48">
        <f>'提出用出場認知書'!H48&amp;IF(LEN('提出用出場認知書'!I48)=1,"0"&amp;'提出用出場認知書'!I48,'提出用出場認知書'!I48)&amp;IF(LEN('提出用出場認知書'!J48)=1,"0"&amp;'提出用出場認知書'!J48,'提出用出場認知書'!J48)</f>
      </c>
      <c r="G40" s="48">
        <f>IF(D40="","",IF('個人種目エントリー'!I45="小",1,IF('個人種目エントリー'!I45="中",2,IF('個人種目エントリー'!I45="高",3,IF('個人種目エントリー'!I45="大",4,5)))))</f>
      </c>
      <c r="H40" s="48">
        <f>ASC('個人種目エントリー'!J45)</f>
      </c>
      <c r="I40" s="48">
        <f>'個人種目エントリー'!M45</f>
      </c>
      <c r="J40" s="48"/>
      <c r="K40" s="49">
        <f>'個人種目エントリー'!N45</f>
      </c>
      <c r="L40" s="46">
        <f>IF(K40="","",'基本データ入力'!$D$9)</f>
      </c>
      <c r="M40" s="46"/>
      <c r="N40" s="46"/>
      <c r="O40" s="46"/>
      <c r="P40" s="46"/>
      <c r="Q40" s="46"/>
      <c r="R40" s="48">
        <f>IF('個人種目エントリー'!Q45="","",ASC(IF('個人種目エントリー'!Q45="自由形","10050",IF('個人種目エントリー'!Q45="背泳ぎ","20050",IF('個人種目エントリー'!Q45="平泳ぎ","30050",IF('個人種目エントリー'!Q45="ﾊﾞﾀﾌﾗｲ","40050"))))))</f>
      </c>
      <c r="S40" s="48">
        <f>IF('個人種目エントリー'!Q45="","",ASC(IF(LEN('個人種目エントリー'!R45)=1,"0"&amp;'個人種目エントリー'!R45,'個人種目エントリー'!R45))&amp;ASC(IF(LEN('個人種目エントリー'!S45)=1,"0"&amp;'個人種目エントリー'!S45,'個人種目エントリー'!S45))&amp;"."&amp;IF('個人種目エントリー'!T45="","0",'個人種目エントリー'!T45))</f>
      </c>
      <c r="T40" s="48">
        <f>IF('個人種目エントリー'!W45="","",ASC(IF('個人種目エントリー'!W45="自由形","10050",IF('個人種目エントリー'!W45="背泳ぎ","20050",IF('個人種目エントリー'!W45="平泳ぎ","30050",IF('個人種目エントリー'!W45="ﾊﾞﾀﾌﾗｲ","40050"))))))</f>
      </c>
      <c r="U40" s="48">
        <f>IF('個人種目エントリー'!W45="","",ASC(IF(LEN('個人種目エントリー'!X45)=1,"0"&amp;'個人種目エントリー'!X45,'個人種目エントリー'!X45))&amp;ASC(IF(LEN('個人種目エントリー'!Y45)=1,"0"&amp;'個人種目エントリー'!Y45,'個人種目エントリー'!Y45))&amp;"."&amp;IF('個人種目エントリー'!Z45="","0",'個人種目エントリー'!Z45))</f>
      </c>
      <c r="V40" s="46" t="s">
        <v>93</v>
      </c>
      <c r="W40" s="46" t="s">
        <v>93</v>
      </c>
      <c r="X40" s="46" t="s">
        <v>93</v>
      </c>
      <c r="Y40" s="46" t="s">
        <v>93</v>
      </c>
      <c r="Z40" s="46" t="s">
        <v>93</v>
      </c>
      <c r="AA40" s="46" t="s">
        <v>93</v>
      </c>
      <c r="AB40" s="46" t="s">
        <v>93</v>
      </c>
      <c r="AC40" s="46" t="s">
        <v>93</v>
      </c>
      <c r="AD40" s="46" t="s">
        <v>93</v>
      </c>
      <c r="AE40" s="46" t="s">
        <v>93</v>
      </c>
      <c r="AF40" s="46" t="s">
        <v>93</v>
      </c>
      <c r="AG40" s="46" t="s">
        <v>93</v>
      </c>
      <c r="AH40" s="46" t="s">
        <v>93</v>
      </c>
      <c r="AI40" s="46" t="s">
        <v>93</v>
      </c>
      <c r="AJ40" s="46" t="s">
        <v>93</v>
      </c>
      <c r="AK40" s="46" t="s">
        <v>93</v>
      </c>
    </row>
    <row r="41" spans="1:37" s="4" customFormat="1" ht="13.5">
      <c r="A41" s="48">
        <v>40</v>
      </c>
      <c r="B41" s="48"/>
      <c r="C41" s="48">
        <f>IF('個人種目エントリー'!C46="","",ASC(IF('個人種目エントリー'!C46="男子",1,2)))</f>
      </c>
      <c r="D41" s="48">
        <f>IF('個人種目エントリー'!D46="","",'個人種目エントリー'!D46)</f>
      </c>
      <c r="E41" s="48">
        <f>IF(D41="","",ASC('個人種目エントリー'!E46))</f>
      </c>
      <c r="F41" s="48">
        <f>'提出用出場認知書'!H49&amp;IF(LEN('提出用出場認知書'!I49)=1,"0"&amp;'提出用出場認知書'!I49,'提出用出場認知書'!I49)&amp;IF(LEN('提出用出場認知書'!J49)=1,"0"&amp;'提出用出場認知書'!J49,'提出用出場認知書'!J49)</f>
      </c>
      <c r="G41" s="48">
        <f>IF(D41="","",IF('個人種目エントリー'!I46="小",1,IF('個人種目エントリー'!I46="中",2,IF('個人種目エントリー'!I46="高",3,IF('個人種目エントリー'!I46="大",4,5)))))</f>
      </c>
      <c r="H41" s="48">
        <f>ASC('個人種目エントリー'!J46)</f>
      </c>
      <c r="I41" s="48">
        <f>'個人種目エントリー'!M46</f>
      </c>
      <c r="J41" s="48"/>
      <c r="K41" s="49">
        <f>'個人種目エントリー'!N46</f>
      </c>
      <c r="L41" s="46">
        <f>IF(K41="","",'基本データ入力'!$D$9)</f>
      </c>
      <c r="M41" s="46"/>
      <c r="N41" s="46"/>
      <c r="O41" s="46"/>
      <c r="P41" s="46"/>
      <c r="Q41" s="46"/>
      <c r="R41" s="48">
        <f>IF('個人種目エントリー'!Q46="","",ASC(IF('個人種目エントリー'!Q46="自由形","10050",IF('個人種目エントリー'!Q46="背泳ぎ","20050",IF('個人種目エントリー'!Q46="平泳ぎ","30050",IF('個人種目エントリー'!Q46="ﾊﾞﾀﾌﾗｲ","40050"))))))</f>
      </c>
      <c r="S41" s="48">
        <f>IF('個人種目エントリー'!Q46="","",ASC(IF(LEN('個人種目エントリー'!R46)=1,"0"&amp;'個人種目エントリー'!R46,'個人種目エントリー'!R46))&amp;ASC(IF(LEN('個人種目エントリー'!S46)=1,"0"&amp;'個人種目エントリー'!S46,'個人種目エントリー'!S46))&amp;"."&amp;IF('個人種目エントリー'!T46="","0",'個人種目エントリー'!T46))</f>
      </c>
      <c r="T41" s="48">
        <f>IF('個人種目エントリー'!W46="","",ASC(IF('個人種目エントリー'!W46="自由形","10050",IF('個人種目エントリー'!W46="背泳ぎ","20050",IF('個人種目エントリー'!W46="平泳ぎ","30050",IF('個人種目エントリー'!W46="ﾊﾞﾀﾌﾗｲ","40050"))))))</f>
      </c>
      <c r="U41" s="48">
        <f>IF('個人種目エントリー'!W46="","",ASC(IF(LEN('個人種目エントリー'!X46)=1,"0"&amp;'個人種目エントリー'!X46,'個人種目エントリー'!X46))&amp;ASC(IF(LEN('個人種目エントリー'!Y46)=1,"0"&amp;'個人種目エントリー'!Y46,'個人種目エントリー'!Y46))&amp;"."&amp;IF('個人種目エントリー'!Z46="","0",'個人種目エントリー'!Z46))</f>
      </c>
      <c r="V41" s="46" t="s">
        <v>93</v>
      </c>
      <c r="W41" s="46" t="s">
        <v>93</v>
      </c>
      <c r="X41" s="46" t="s">
        <v>93</v>
      </c>
      <c r="Y41" s="46" t="s">
        <v>93</v>
      </c>
      <c r="Z41" s="46" t="s">
        <v>93</v>
      </c>
      <c r="AA41" s="46" t="s">
        <v>93</v>
      </c>
      <c r="AB41" s="46" t="s">
        <v>93</v>
      </c>
      <c r="AC41" s="46" t="s">
        <v>93</v>
      </c>
      <c r="AD41" s="46" t="s">
        <v>93</v>
      </c>
      <c r="AE41" s="46" t="s">
        <v>93</v>
      </c>
      <c r="AF41" s="46" t="s">
        <v>93</v>
      </c>
      <c r="AG41" s="46" t="s">
        <v>93</v>
      </c>
      <c r="AH41" s="46" t="s">
        <v>93</v>
      </c>
      <c r="AI41" s="46" t="s">
        <v>93</v>
      </c>
      <c r="AJ41" s="46" t="s">
        <v>93</v>
      </c>
      <c r="AK41" s="46" t="s">
        <v>93</v>
      </c>
    </row>
    <row r="42" spans="1:37" s="4" customFormat="1" ht="13.5">
      <c r="A42" s="48">
        <v>41</v>
      </c>
      <c r="B42" s="48"/>
      <c r="C42" s="48">
        <f>IF('個人種目エントリー'!C47="","",ASC(IF('個人種目エントリー'!C47="男子",1,2)))</f>
      </c>
      <c r="D42" s="48">
        <f>IF('個人種目エントリー'!D47="","",'個人種目エントリー'!D47)</f>
      </c>
      <c r="E42" s="48">
        <f>IF(D42="","",ASC('個人種目エントリー'!E47))</f>
      </c>
      <c r="F42" s="48">
        <f>'提出用出場認知書'!H50&amp;IF(LEN('提出用出場認知書'!I50)=1,"0"&amp;'提出用出場認知書'!I50,'提出用出場認知書'!I50)&amp;IF(LEN('提出用出場認知書'!J50)=1,"0"&amp;'提出用出場認知書'!J50,'提出用出場認知書'!J50)</f>
      </c>
      <c r="G42" s="48">
        <f>IF(D42="","",IF('個人種目エントリー'!I47="小",1,IF('個人種目エントリー'!I47="中",2,IF('個人種目エントリー'!I47="高",3,IF('個人種目エントリー'!I47="大",4,5)))))</f>
      </c>
      <c r="H42" s="48">
        <f>ASC('個人種目エントリー'!J47)</f>
      </c>
      <c r="I42" s="48">
        <f>'個人種目エントリー'!M47</f>
      </c>
      <c r="J42" s="48"/>
      <c r="K42" s="49">
        <f>'個人種目エントリー'!N47</f>
      </c>
      <c r="L42" s="46">
        <f>IF(K42="","",'基本データ入力'!$D$9)</f>
      </c>
      <c r="M42" s="46"/>
      <c r="N42" s="46"/>
      <c r="O42" s="46"/>
      <c r="P42" s="46"/>
      <c r="Q42" s="46"/>
      <c r="R42" s="48">
        <f>IF('個人種目エントリー'!Q47="","",ASC(IF('個人種目エントリー'!Q47="自由形","10050",IF('個人種目エントリー'!Q47="背泳ぎ","20050",IF('個人種目エントリー'!Q47="平泳ぎ","30050",IF('個人種目エントリー'!Q47="ﾊﾞﾀﾌﾗｲ","40050"))))))</f>
      </c>
      <c r="S42" s="48">
        <f>IF('個人種目エントリー'!Q47="","",ASC(IF(LEN('個人種目エントリー'!R47)=1,"0"&amp;'個人種目エントリー'!R47,'個人種目エントリー'!R47))&amp;ASC(IF(LEN('個人種目エントリー'!S47)=1,"0"&amp;'個人種目エントリー'!S47,'個人種目エントリー'!S47))&amp;"."&amp;IF('個人種目エントリー'!T47="","0",'個人種目エントリー'!T47))</f>
      </c>
      <c r="T42" s="48">
        <f>IF('個人種目エントリー'!W47="","",ASC(IF('個人種目エントリー'!W47="自由形","10050",IF('個人種目エントリー'!W47="背泳ぎ","20050",IF('個人種目エントリー'!W47="平泳ぎ","30050",IF('個人種目エントリー'!W47="ﾊﾞﾀﾌﾗｲ","40050"))))))</f>
      </c>
      <c r="U42" s="48">
        <f>IF('個人種目エントリー'!W47="","",ASC(IF(LEN('個人種目エントリー'!X47)=1,"0"&amp;'個人種目エントリー'!X47,'個人種目エントリー'!X47))&amp;ASC(IF(LEN('個人種目エントリー'!Y47)=1,"0"&amp;'個人種目エントリー'!Y47,'個人種目エントリー'!Y47))&amp;"."&amp;IF('個人種目エントリー'!Z47="","0",'個人種目エントリー'!Z47))</f>
      </c>
      <c r="V42" s="46" t="s">
        <v>93</v>
      </c>
      <c r="W42" s="46" t="s">
        <v>93</v>
      </c>
      <c r="X42" s="46" t="s">
        <v>93</v>
      </c>
      <c r="Y42" s="46" t="s">
        <v>93</v>
      </c>
      <c r="Z42" s="46" t="s">
        <v>93</v>
      </c>
      <c r="AA42" s="46" t="s">
        <v>93</v>
      </c>
      <c r="AB42" s="46" t="s">
        <v>93</v>
      </c>
      <c r="AC42" s="46" t="s">
        <v>93</v>
      </c>
      <c r="AD42" s="46" t="s">
        <v>93</v>
      </c>
      <c r="AE42" s="46" t="s">
        <v>93</v>
      </c>
      <c r="AF42" s="46" t="s">
        <v>93</v>
      </c>
      <c r="AG42" s="46" t="s">
        <v>93</v>
      </c>
      <c r="AH42" s="46" t="s">
        <v>93</v>
      </c>
      <c r="AI42" s="46" t="s">
        <v>93</v>
      </c>
      <c r="AJ42" s="46" t="s">
        <v>93</v>
      </c>
      <c r="AK42" s="46" t="s">
        <v>93</v>
      </c>
    </row>
    <row r="43" spans="1:37" s="4" customFormat="1" ht="13.5">
      <c r="A43" s="48">
        <v>42</v>
      </c>
      <c r="B43" s="48"/>
      <c r="C43" s="48">
        <f>IF('個人種目エントリー'!C48="","",ASC(IF('個人種目エントリー'!C48="男子",1,2)))</f>
      </c>
      <c r="D43" s="48">
        <f>IF('個人種目エントリー'!D48="","",'個人種目エントリー'!D48)</f>
      </c>
      <c r="E43" s="48">
        <f>IF(D43="","",ASC('個人種目エントリー'!E48))</f>
      </c>
      <c r="F43" s="48">
        <f>'提出用出場認知書'!H51&amp;IF(LEN('提出用出場認知書'!I51)=1,"0"&amp;'提出用出場認知書'!I51,'提出用出場認知書'!I51)&amp;IF(LEN('提出用出場認知書'!J51)=1,"0"&amp;'提出用出場認知書'!J51,'提出用出場認知書'!J51)</f>
      </c>
      <c r="G43" s="48">
        <f>IF(D43="","",IF('個人種目エントリー'!I48="小",1,IF('個人種目エントリー'!I48="中",2,IF('個人種目エントリー'!I48="高",3,IF('個人種目エントリー'!I48="大",4,5)))))</f>
      </c>
      <c r="H43" s="48">
        <f>ASC('個人種目エントリー'!J48)</f>
      </c>
      <c r="I43" s="48">
        <f>'個人種目エントリー'!M48</f>
      </c>
      <c r="J43" s="48"/>
      <c r="K43" s="49">
        <f>'個人種目エントリー'!N48</f>
      </c>
      <c r="L43" s="46">
        <f>IF(K43="","",'基本データ入力'!$D$9)</f>
      </c>
      <c r="M43" s="46"/>
      <c r="N43" s="46"/>
      <c r="O43" s="46"/>
      <c r="P43" s="46"/>
      <c r="Q43" s="46"/>
      <c r="R43" s="48">
        <f>IF('個人種目エントリー'!Q48="","",ASC(IF('個人種目エントリー'!Q48="自由形","10050",IF('個人種目エントリー'!Q48="背泳ぎ","20050",IF('個人種目エントリー'!Q48="平泳ぎ","30050",IF('個人種目エントリー'!Q48="ﾊﾞﾀﾌﾗｲ","40050"))))))</f>
      </c>
      <c r="S43" s="48">
        <f>IF('個人種目エントリー'!Q48="","",ASC(IF(LEN('個人種目エントリー'!R48)=1,"0"&amp;'個人種目エントリー'!R48,'個人種目エントリー'!R48))&amp;ASC(IF(LEN('個人種目エントリー'!S48)=1,"0"&amp;'個人種目エントリー'!S48,'個人種目エントリー'!S48))&amp;"."&amp;IF('個人種目エントリー'!T48="","0",'個人種目エントリー'!T48))</f>
      </c>
      <c r="T43" s="48">
        <f>IF('個人種目エントリー'!W48="","",ASC(IF('個人種目エントリー'!W48="自由形","10050",IF('個人種目エントリー'!W48="背泳ぎ","20050",IF('個人種目エントリー'!W48="平泳ぎ","30050",IF('個人種目エントリー'!W48="ﾊﾞﾀﾌﾗｲ","40050"))))))</f>
      </c>
      <c r="U43" s="48">
        <f>IF('個人種目エントリー'!W48="","",ASC(IF(LEN('個人種目エントリー'!X48)=1,"0"&amp;'個人種目エントリー'!X48,'個人種目エントリー'!X48))&amp;ASC(IF(LEN('個人種目エントリー'!Y48)=1,"0"&amp;'個人種目エントリー'!Y48,'個人種目エントリー'!Y48))&amp;"."&amp;IF('個人種目エントリー'!Z48="","0",'個人種目エントリー'!Z48))</f>
      </c>
      <c r="V43" s="46" t="s">
        <v>93</v>
      </c>
      <c r="W43" s="46" t="s">
        <v>93</v>
      </c>
      <c r="X43" s="46" t="s">
        <v>93</v>
      </c>
      <c r="Y43" s="46" t="s">
        <v>93</v>
      </c>
      <c r="Z43" s="46" t="s">
        <v>93</v>
      </c>
      <c r="AA43" s="46" t="s">
        <v>93</v>
      </c>
      <c r="AB43" s="46" t="s">
        <v>93</v>
      </c>
      <c r="AC43" s="46" t="s">
        <v>93</v>
      </c>
      <c r="AD43" s="46" t="s">
        <v>93</v>
      </c>
      <c r="AE43" s="46" t="s">
        <v>93</v>
      </c>
      <c r="AF43" s="46" t="s">
        <v>93</v>
      </c>
      <c r="AG43" s="46" t="s">
        <v>93</v>
      </c>
      <c r="AH43" s="46" t="s">
        <v>93</v>
      </c>
      <c r="AI43" s="46" t="s">
        <v>93</v>
      </c>
      <c r="AJ43" s="46" t="s">
        <v>93</v>
      </c>
      <c r="AK43" s="46" t="s">
        <v>93</v>
      </c>
    </row>
    <row r="44" spans="1:47" ht="13.5">
      <c r="A44" s="48">
        <v>43</v>
      </c>
      <c r="B44" s="48"/>
      <c r="C44" s="48">
        <f>IF('個人種目エントリー'!C49="","",ASC(IF('個人種目エントリー'!C49="男子",1,2)))</f>
      </c>
      <c r="D44" s="48">
        <f>IF('個人種目エントリー'!D49="","",'個人種目エントリー'!D49)</f>
      </c>
      <c r="E44" s="48">
        <f>IF(D44="","",ASC('個人種目エントリー'!E49))</f>
      </c>
      <c r="F44" s="48">
        <f>'提出用出場認知書'!H52&amp;IF(LEN('提出用出場認知書'!I52)=1,"0"&amp;'提出用出場認知書'!I52,'提出用出場認知書'!I52)&amp;IF(LEN('提出用出場認知書'!J52)=1,"0"&amp;'提出用出場認知書'!J52,'提出用出場認知書'!J52)</f>
      </c>
      <c r="G44" s="48">
        <f>IF(D44="","",IF('個人種目エントリー'!I49="小",1,IF('個人種目エントリー'!I49="中",2,IF('個人種目エントリー'!I49="高",3,IF('個人種目エントリー'!I49="大",4,5)))))</f>
      </c>
      <c r="H44" s="48">
        <f>ASC('個人種目エントリー'!J49)</f>
      </c>
      <c r="I44" s="48">
        <f>'個人種目エントリー'!M49</f>
      </c>
      <c r="J44" s="48"/>
      <c r="K44" s="49">
        <f>'個人種目エントリー'!N49</f>
      </c>
      <c r="L44" s="46">
        <f>IF(K44="","",'基本データ入力'!$D$9)</f>
      </c>
      <c r="M44" s="46"/>
      <c r="N44" s="46"/>
      <c r="O44" s="46"/>
      <c r="P44" s="46"/>
      <c r="Q44" s="46"/>
      <c r="R44" s="48">
        <f>IF('個人種目エントリー'!Q49="","",ASC(IF('個人種目エントリー'!Q49="自由形","10050",IF('個人種目エントリー'!Q49="背泳ぎ","20050",IF('個人種目エントリー'!Q49="平泳ぎ","30050",IF('個人種目エントリー'!Q49="ﾊﾞﾀﾌﾗｲ","40050"))))))</f>
      </c>
      <c r="S44" s="48">
        <f>IF('個人種目エントリー'!Q49="","",ASC(IF(LEN('個人種目エントリー'!R49)=1,"0"&amp;'個人種目エントリー'!R49,'個人種目エントリー'!R49))&amp;ASC(IF(LEN('個人種目エントリー'!S49)=1,"0"&amp;'個人種目エントリー'!S49,'個人種目エントリー'!S49))&amp;"."&amp;IF('個人種目エントリー'!T49="","0",'個人種目エントリー'!T49))</f>
      </c>
      <c r="T44" s="48">
        <f>IF('個人種目エントリー'!W49="","",ASC(IF('個人種目エントリー'!W49="自由形","10050",IF('個人種目エントリー'!W49="背泳ぎ","20050",IF('個人種目エントリー'!W49="平泳ぎ","30050",IF('個人種目エントリー'!W49="ﾊﾞﾀﾌﾗｲ","40050"))))))</f>
      </c>
      <c r="U44" s="48">
        <f>IF('個人種目エントリー'!W49="","",ASC(IF(LEN('個人種目エントリー'!X49)=1,"0"&amp;'個人種目エントリー'!X49,'個人種目エントリー'!X49))&amp;ASC(IF(LEN('個人種目エントリー'!Y49)=1,"0"&amp;'個人種目エントリー'!Y49,'個人種目エントリー'!Y49))&amp;"."&amp;IF('個人種目エントリー'!Z49="","0",'個人種目エントリー'!Z49))</f>
      </c>
      <c r="V44" s="46" t="s">
        <v>93</v>
      </c>
      <c r="W44" s="46" t="s">
        <v>93</v>
      </c>
      <c r="X44" s="46" t="s">
        <v>93</v>
      </c>
      <c r="Y44" s="46" t="s">
        <v>93</v>
      </c>
      <c r="Z44" s="46" t="s">
        <v>93</v>
      </c>
      <c r="AA44" s="46" t="s">
        <v>93</v>
      </c>
      <c r="AB44" s="46" t="s">
        <v>93</v>
      </c>
      <c r="AC44" s="46" t="s">
        <v>93</v>
      </c>
      <c r="AD44" s="46" t="s">
        <v>93</v>
      </c>
      <c r="AE44" s="46" t="s">
        <v>93</v>
      </c>
      <c r="AF44" s="46" t="s">
        <v>93</v>
      </c>
      <c r="AG44" s="46" t="s">
        <v>93</v>
      </c>
      <c r="AH44" s="46" t="s">
        <v>93</v>
      </c>
      <c r="AI44" s="46" t="s">
        <v>93</v>
      </c>
      <c r="AJ44" s="46" t="s">
        <v>93</v>
      </c>
      <c r="AK44" s="46" t="s">
        <v>93</v>
      </c>
      <c r="AL44" s="4"/>
      <c r="AM44" s="4"/>
      <c r="AN44" s="4"/>
      <c r="AO44" s="4"/>
      <c r="AP44" s="4"/>
      <c r="AQ44" s="4"/>
      <c r="AR44" s="4"/>
      <c r="AS44" s="4"/>
      <c r="AT44" s="4"/>
      <c r="AU44" s="4"/>
    </row>
    <row r="45" spans="1:47" ht="13.5">
      <c r="A45" s="48">
        <v>44</v>
      </c>
      <c r="B45" s="48"/>
      <c r="C45" s="48">
        <f>IF('個人種目エントリー'!C50="","",ASC(IF('個人種目エントリー'!C50="男子",1,2)))</f>
      </c>
      <c r="D45" s="48">
        <f>IF('個人種目エントリー'!D50="","",'個人種目エントリー'!D50)</f>
      </c>
      <c r="E45" s="48">
        <f>IF(D45="","",ASC('個人種目エントリー'!E50))</f>
      </c>
      <c r="F45" s="48">
        <f>'提出用出場認知書'!H53&amp;IF(LEN('提出用出場認知書'!I53)=1,"0"&amp;'提出用出場認知書'!I53,'提出用出場認知書'!I53)&amp;IF(LEN('提出用出場認知書'!J53)=1,"0"&amp;'提出用出場認知書'!J53,'提出用出場認知書'!J53)</f>
      </c>
      <c r="G45" s="48">
        <f>IF(D45="","",IF('個人種目エントリー'!I50="小",1,IF('個人種目エントリー'!I50="中",2,IF('個人種目エントリー'!I50="高",3,IF('個人種目エントリー'!I50="大",4,5)))))</f>
      </c>
      <c r="H45" s="48">
        <f>ASC('個人種目エントリー'!J50)</f>
      </c>
      <c r="I45" s="48">
        <f>'個人種目エントリー'!M50</f>
      </c>
      <c r="J45" s="48"/>
      <c r="K45" s="49">
        <f>'個人種目エントリー'!N50</f>
      </c>
      <c r="L45" s="46">
        <f>IF(K45="","",'基本データ入力'!$D$9)</f>
      </c>
      <c r="M45" s="46"/>
      <c r="N45" s="46"/>
      <c r="O45" s="46"/>
      <c r="P45" s="46"/>
      <c r="Q45" s="46"/>
      <c r="R45" s="48">
        <f>IF('個人種目エントリー'!Q50="","",ASC(IF('個人種目エントリー'!Q50="自由形","10050",IF('個人種目エントリー'!Q50="背泳ぎ","20050",IF('個人種目エントリー'!Q50="平泳ぎ","30050",IF('個人種目エントリー'!Q50="ﾊﾞﾀﾌﾗｲ","40050"))))))</f>
      </c>
      <c r="S45" s="48">
        <f>IF('個人種目エントリー'!Q50="","",ASC(IF(LEN('個人種目エントリー'!R50)=1,"0"&amp;'個人種目エントリー'!R50,'個人種目エントリー'!R50))&amp;ASC(IF(LEN('個人種目エントリー'!S50)=1,"0"&amp;'個人種目エントリー'!S50,'個人種目エントリー'!S50))&amp;"."&amp;IF('個人種目エントリー'!T50="","0",'個人種目エントリー'!T50))</f>
      </c>
      <c r="T45" s="48">
        <f>IF('個人種目エントリー'!W50="","",ASC(IF('個人種目エントリー'!W50="自由形","10050",IF('個人種目エントリー'!W50="背泳ぎ","20050",IF('個人種目エントリー'!W50="平泳ぎ","30050",IF('個人種目エントリー'!W50="ﾊﾞﾀﾌﾗｲ","40050"))))))</f>
      </c>
      <c r="U45" s="48">
        <f>IF('個人種目エントリー'!W50="","",ASC(IF(LEN('個人種目エントリー'!X50)=1,"0"&amp;'個人種目エントリー'!X50,'個人種目エントリー'!X50))&amp;ASC(IF(LEN('個人種目エントリー'!Y50)=1,"0"&amp;'個人種目エントリー'!Y50,'個人種目エントリー'!Y50))&amp;"."&amp;IF('個人種目エントリー'!Z50="","0",'個人種目エントリー'!Z50))</f>
      </c>
      <c r="V45" s="46" t="s">
        <v>93</v>
      </c>
      <c r="W45" s="46" t="s">
        <v>93</v>
      </c>
      <c r="X45" s="46" t="s">
        <v>93</v>
      </c>
      <c r="Y45" s="46" t="s">
        <v>93</v>
      </c>
      <c r="Z45" s="46" t="s">
        <v>93</v>
      </c>
      <c r="AA45" s="46" t="s">
        <v>93</v>
      </c>
      <c r="AB45" s="46" t="s">
        <v>93</v>
      </c>
      <c r="AC45" s="46" t="s">
        <v>93</v>
      </c>
      <c r="AD45" s="46" t="s">
        <v>93</v>
      </c>
      <c r="AE45" s="46" t="s">
        <v>93</v>
      </c>
      <c r="AF45" s="46" t="s">
        <v>93</v>
      </c>
      <c r="AG45" s="46" t="s">
        <v>93</v>
      </c>
      <c r="AH45" s="46" t="s">
        <v>93</v>
      </c>
      <c r="AI45" s="46" t="s">
        <v>93</v>
      </c>
      <c r="AJ45" s="46" t="s">
        <v>93</v>
      </c>
      <c r="AK45" s="46" t="s">
        <v>93</v>
      </c>
      <c r="AL45" s="4"/>
      <c r="AM45" s="4"/>
      <c r="AN45" s="4"/>
      <c r="AO45" s="4"/>
      <c r="AP45" s="4"/>
      <c r="AQ45" s="4"/>
      <c r="AR45" s="4"/>
      <c r="AS45" s="4"/>
      <c r="AT45" s="4"/>
      <c r="AU45" s="4"/>
    </row>
    <row r="46" spans="1:37" ht="13.5">
      <c r="A46" s="48">
        <v>45</v>
      </c>
      <c r="B46" s="48"/>
      <c r="C46" s="48">
        <f>IF('個人種目エントリー'!C51="","",ASC(IF('個人種目エントリー'!C51="男子",1,2)))</f>
      </c>
      <c r="D46" s="48">
        <f>IF('個人種目エントリー'!D51="","",'個人種目エントリー'!D51)</f>
      </c>
      <c r="E46" s="48">
        <f>IF(D46="","",ASC('個人種目エントリー'!E51))</f>
      </c>
      <c r="F46" s="48">
        <f>'提出用出場認知書'!H54&amp;IF(LEN('提出用出場認知書'!I54)=1,"0"&amp;'提出用出場認知書'!I54,'提出用出場認知書'!I54)&amp;IF(LEN('提出用出場認知書'!J54)=1,"0"&amp;'提出用出場認知書'!J54,'提出用出場認知書'!J54)</f>
      </c>
      <c r="G46" s="48">
        <f>IF(D46="","",IF('個人種目エントリー'!I51="小",1,IF('個人種目エントリー'!I51="中",2,IF('個人種目エントリー'!I51="高",3,IF('個人種目エントリー'!I51="大",4,5)))))</f>
      </c>
      <c r="H46" s="48">
        <f>ASC('個人種目エントリー'!J51)</f>
      </c>
      <c r="I46" s="48">
        <f>'個人種目エントリー'!M51</f>
      </c>
      <c r="J46" s="48"/>
      <c r="K46" s="49">
        <f>'個人種目エントリー'!N51</f>
      </c>
      <c r="L46" s="46">
        <f>IF(K46="","",'基本データ入力'!$D$9)</f>
      </c>
      <c r="M46" s="46"/>
      <c r="N46" s="46"/>
      <c r="O46" s="46"/>
      <c r="P46" s="46"/>
      <c r="Q46" s="46"/>
      <c r="R46" s="48">
        <f>IF('個人種目エントリー'!Q51="","",ASC(IF('個人種目エントリー'!Q51="自由形","10050",IF('個人種目エントリー'!Q51="背泳ぎ","20050",IF('個人種目エントリー'!Q51="平泳ぎ","30050",IF('個人種目エントリー'!Q51="ﾊﾞﾀﾌﾗｲ","40050"))))))</f>
      </c>
      <c r="S46" s="48">
        <f>IF('個人種目エントリー'!Q51="","",ASC(IF(LEN('個人種目エントリー'!R51)=1,"0"&amp;'個人種目エントリー'!R51,'個人種目エントリー'!R51))&amp;ASC(IF(LEN('個人種目エントリー'!S51)=1,"0"&amp;'個人種目エントリー'!S51,'個人種目エントリー'!S51))&amp;"."&amp;IF('個人種目エントリー'!T51="","0",'個人種目エントリー'!T51))</f>
      </c>
      <c r="T46" s="48">
        <f>IF('個人種目エントリー'!W51="","",ASC(IF('個人種目エントリー'!W51="自由形","10050",IF('個人種目エントリー'!W51="背泳ぎ","20050",IF('個人種目エントリー'!W51="平泳ぎ","30050",IF('個人種目エントリー'!W51="ﾊﾞﾀﾌﾗｲ","40050"))))))</f>
      </c>
      <c r="U46" s="48">
        <f>IF('個人種目エントリー'!W51="","",ASC(IF(LEN('個人種目エントリー'!X51)=1,"0"&amp;'個人種目エントリー'!X51,'個人種目エントリー'!X51))&amp;ASC(IF(LEN('個人種目エントリー'!Y51)=1,"0"&amp;'個人種目エントリー'!Y51,'個人種目エントリー'!Y51))&amp;"."&amp;IF('個人種目エントリー'!Z51="","0",'個人種目エントリー'!Z51))</f>
      </c>
      <c r="V46" s="46" t="s">
        <v>93</v>
      </c>
      <c r="W46" s="46" t="s">
        <v>93</v>
      </c>
      <c r="X46" s="46" t="s">
        <v>93</v>
      </c>
      <c r="Y46" s="46" t="s">
        <v>93</v>
      </c>
      <c r="Z46" s="46" t="s">
        <v>93</v>
      </c>
      <c r="AA46" s="46" t="s">
        <v>93</v>
      </c>
      <c r="AB46" s="46" t="s">
        <v>93</v>
      </c>
      <c r="AC46" s="46" t="s">
        <v>93</v>
      </c>
      <c r="AD46" s="46" t="s">
        <v>93</v>
      </c>
      <c r="AE46" s="46" t="s">
        <v>93</v>
      </c>
      <c r="AF46" s="46" t="s">
        <v>93</v>
      </c>
      <c r="AG46" s="46" t="s">
        <v>93</v>
      </c>
      <c r="AH46" s="46" t="s">
        <v>93</v>
      </c>
      <c r="AI46" s="46" t="s">
        <v>93</v>
      </c>
      <c r="AJ46" s="46" t="s">
        <v>93</v>
      </c>
      <c r="AK46" s="46" t="s">
        <v>93</v>
      </c>
    </row>
    <row r="47" spans="1:37" ht="13.5">
      <c r="A47" s="48">
        <v>46</v>
      </c>
      <c r="B47" s="48"/>
      <c r="C47" s="48">
        <f>IF('個人種目エントリー'!C52="","",ASC(IF('個人種目エントリー'!C52="男子",1,2)))</f>
      </c>
      <c r="D47" s="48">
        <f>IF('個人種目エントリー'!D52="","",'個人種目エントリー'!D52)</f>
      </c>
      <c r="E47" s="48">
        <f>IF(D47="","",ASC('個人種目エントリー'!E52))</f>
      </c>
      <c r="F47" s="48">
        <f>'提出用出場認知書'!H55&amp;IF(LEN('提出用出場認知書'!I55)=1,"0"&amp;'提出用出場認知書'!I55,'提出用出場認知書'!I55)&amp;IF(LEN('提出用出場認知書'!J55)=1,"0"&amp;'提出用出場認知書'!J55,'提出用出場認知書'!J55)</f>
      </c>
      <c r="G47" s="48">
        <f>IF(D47="","",IF('個人種目エントリー'!I52="小",1,IF('個人種目エントリー'!I52="中",2,IF('個人種目エントリー'!I52="高",3,IF('個人種目エントリー'!I52="大",4,5)))))</f>
      </c>
      <c r="H47" s="48">
        <f>ASC('個人種目エントリー'!J52)</f>
      </c>
      <c r="I47" s="48">
        <f>'個人種目エントリー'!M52</f>
      </c>
      <c r="J47" s="48"/>
      <c r="K47" s="49">
        <f>'個人種目エントリー'!N52</f>
      </c>
      <c r="L47" s="46">
        <f>IF(K47="","",'基本データ入力'!$D$9)</f>
      </c>
      <c r="M47" s="46"/>
      <c r="N47" s="46"/>
      <c r="O47" s="46"/>
      <c r="P47" s="46"/>
      <c r="Q47" s="46"/>
      <c r="R47" s="48">
        <f>IF('個人種目エントリー'!Q52="","",ASC(IF('個人種目エントリー'!Q52="自由形","10050",IF('個人種目エントリー'!Q52="背泳ぎ","20050",IF('個人種目エントリー'!Q52="平泳ぎ","30050",IF('個人種目エントリー'!Q52="ﾊﾞﾀﾌﾗｲ","40050"))))))</f>
      </c>
      <c r="S47" s="48">
        <f>IF('個人種目エントリー'!Q52="","",ASC(IF(LEN('個人種目エントリー'!R52)=1,"0"&amp;'個人種目エントリー'!R52,'個人種目エントリー'!R52))&amp;ASC(IF(LEN('個人種目エントリー'!S52)=1,"0"&amp;'個人種目エントリー'!S52,'個人種目エントリー'!S52))&amp;"."&amp;IF('個人種目エントリー'!T52="","0",'個人種目エントリー'!T52))</f>
      </c>
      <c r="T47" s="48">
        <f>IF('個人種目エントリー'!W52="","",ASC(IF('個人種目エントリー'!W52="自由形","10050",IF('個人種目エントリー'!W52="背泳ぎ","20050",IF('個人種目エントリー'!W52="平泳ぎ","30050",IF('個人種目エントリー'!W52="ﾊﾞﾀﾌﾗｲ","40050"))))))</f>
      </c>
      <c r="U47" s="48">
        <f>IF('個人種目エントリー'!W52="","",ASC(IF(LEN('個人種目エントリー'!X52)=1,"0"&amp;'個人種目エントリー'!X52,'個人種目エントリー'!X52))&amp;ASC(IF(LEN('個人種目エントリー'!Y52)=1,"0"&amp;'個人種目エントリー'!Y52,'個人種目エントリー'!Y52))&amp;"."&amp;IF('個人種目エントリー'!Z52="","0",'個人種目エントリー'!Z52))</f>
      </c>
      <c r="V47" s="46" t="s">
        <v>93</v>
      </c>
      <c r="W47" s="46" t="s">
        <v>93</v>
      </c>
      <c r="X47" s="46" t="s">
        <v>93</v>
      </c>
      <c r="Y47" s="46" t="s">
        <v>93</v>
      </c>
      <c r="Z47" s="46" t="s">
        <v>93</v>
      </c>
      <c r="AA47" s="46" t="s">
        <v>93</v>
      </c>
      <c r="AB47" s="46" t="s">
        <v>93</v>
      </c>
      <c r="AC47" s="46" t="s">
        <v>93</v>
      </c>
      <c r="AD47" s="46" t="s">
        <v>93</v>
      </c>
      <c r="AE47" s="46" t="s">
        <v>93</v>
      </c>
      <c r="AF47" s="46" t="s">
        <v>93</v>
      </c>
      <c r="AG47" s="46" t="s">
        <v>93</v>
      </c>
      <c r="AH47" s="46" t="s">
        <v>93</v>
      </c>
      <c r="AI47" s="46" t="s">
        <v>93</v>
      </c>
      <c r="AJ47" s="46" t="s">
        <v>93</v>
      </c>
      <c r="AK47" s="46" t="s">
        <v>93</v>
      </c>
    </row>
    <row r="48" spans="1:37" ht="13.5">
      <c r="A48" s="48">
        <v>47</v>
      </c>
      <c r="B48" s="48"/>
      <c r="C48" s="48">
        <f>IF('個人種目エントリー'!C53="","",ASC(IF('個人種目エントリー'!C53="男子",1,2)))</f>
      </c>
      <c r="D48" s="48">
        <f>IF('個人種目エントリー'!D53="","",'個人種目エントリー'!D53)</f>
      </c>
      <c r="E48" s="48">
        <f>IF(D48="","",ASC('個人種目エントリー'!E53))</f>
      </c>
      <c r="F48" s="48">
        <f>'提出用出場認知書'!H56&amp;IF(LEN('提出用出場認知書'!I56)=1,"0"&amp;'提出用出場認知書'!I56,'提出用出場認知書'!I56)&amp;IF(LEN('提出用出場認知書'!J56)=1,"0"&amp;'提出用出場認知書'!J56,'提出用出場認知書'!J56)</f>
      </c>
      <c r="G48" s="48">
        <f>IF(D48="","",IF('個人種目エントリー'!I53="小",1,IF('個人種目エントリー'!I53="中",2,IF('個人種目エントリー'!I53="高",3,IF('個人種目エントリー'!I53="大",4,5)))))</f>
      </c>
      <c r="H48" s="48">
        <f>ASC('個人種目エントリー'!J53)</f>
      </c>
      <c r="I48" s="48">
        <f>'個人種目エントリー'!M53</f>
      </c>
      <c r="J48" s="48"/>
      <c r="K48" s="49">
        <f>'個人種目エントリー'!N53</f>
      </c>
      <c r="L48" s="46">
        <f>IF(K48="","",'基本データ入力'!$D$9)</f>
      </c>
      <c r="M48" s="46"/>
      <c r="N48" s="46"/>
      <c r="O48" s="46"/>
      <c r="P48" s="46"/>
      <c r="Q48" s="46"/>
      <c r="R48" s="48">
        <f>IF('個人種目エントリー'!Q53="","",ASC(IF('個人種目エントリー'!Q53="自由形","10050",IF('個人種目エントリー'!Q53="背泳ぎ","20050",IF('個人種目エントリー'!Q53="平泳ぎ","30050",IF('個人種目エントリー'!Q53="ﾊﾞﾀﾌﾗｲ","40050"))))))</f>
      </c>
      <c r="S48" s="48">
        <f>IF('個人種目エントリー'!Q53="","",ASC(IF(LEN('個人種目エントリー'!R53)=1,"0"&amp;'個人種目エントリー'!R53,'個人種目エントリー'!R53))&amp;ASC(IF(LEN('個人種目エントリー'!S53)=1,"0"&amp;'個人種目エントリー'!S53,'個人種目エントリー'!S53))&amp;"."&amp;IF('個人種目エントリー'!T53="","0",'個人種目エントリー'!T53))</f>
      </c>
      <c r="T48" s="48">
        <f>IF('個人種目エントリー'!W53="","",ASC(IF('個人種目エントリー'!W53="自由形","10050",IF('個人種目エントリー'!W53="背泳ぎ","20050",IF('個人種目エントリー'!W53="平泳ぎ","30050",IF('個人種目エントリー'!W53="ﾊﾞﾀﾌﾗｲ","40050"))))))</f>
      </c>
      <c r="U48" s="48">
        <f>IF('個人種目エントリー'!W53="","",ASC(IF(LEN('個人種目エントリー'!X53)=1,"0"&amp;'個人種目エントリー'!X53,'個人種目エントリー'!X53))&amp;ASC(IF(LEN('個人種目エントリー'!Y53)=1,"0"&amp;'個人種目エントリー'!Y53,'個人種目エントリー'!Y53))&amp;"."&amp;IF('個人種目エントリー'!Z53="","0",'個人種目エントリー'!Z53))</f>
      </c>
      <c r="V48" s="46" t="s">
        <v>93</v>
      </c>
      <c r="W48" s="46" t="s">
        <v>93</v>
      </c>
      <c r="X48" s="46" t="s">
        <v>93</v>
      </c>
      <c r="Y48" s="46" t="s">
        <v>93</v>
      </c>
      <c r="Z48" s="46" t="s">
        <v>93</v>
      </c>
      <c r="AA48" s="46" t="s">
        <v>93</v>
      </c>
      <c r="AB48" s="46" t="s">
        <v>93</v>
      </c>
      <c r="AC48" s="46" t="s">
        <v>93</v>
      </c>
      <c r="AD48" s="46" t="s">
        <v>93</v>
      </c>
      <c r="AE48" s="46" t="s">
        <v>93</v>
      </c>
      <c r="AF48" s="46" t="s">
        <v>93</v>
      </c>
      <c r="AG48" s="46" t="s">
        <v>93</v>
      </c>
      <c r="AH48" s="46" t="s">
        <v>93</v>
      </c>
      <c r="AI48" s="46" t="s">
        <v>93</v>
      </c>
      <c r="AJ48" s="46" t="s">
        <v>93</v>
      </c>
      <c r="AK48" s="46" t="s">
        <v>93</v>
      </c>
    </row>
    <row r="49" spans="1:37" ht="13.5">
      <c r="A49" s="48">
        <v>48</v>
      </c>
      <c r="B49" s="48"/>
      <c r="C49" s="48">
        <f>IF('個人種目エントリー'!C54="","",ASC(IF('個人種目エントリー'!C54="男子",1,2)))</f>
      </c>
      <c r="D49" s="48">
        <f>IF('個人種目エントリー'!D54="","",'個人種目エントリー'!D54)</f>
      </c>
      <c r="E49" s="48">
        <f>IF(D49="","",ASC('個人種目エントリー'!E54))</f>
      </c>
      <c r="F49" s="48">
        <f>'提出用出場認知書'!H57&amp;IF(LEN('提出用出場認知書'!I57)=1,"0"&amp;'提出用出場認知書'!I57,'提出用出場認知書'!I57)&amp;IF(LEN('提出用出場認知書'!J57)=1,"0"&amp;'提出用出場認知書'!J57,'提出用出場認知書'!J57)</f>
      </c>
      <c r="G49" s="48">
        <f>IF(D49="","",IF('個人種目エントリー'!I54="小",1,IF('個人種目エントリー'!I54="中",2,IF('個人種目エントリー'!I54="高",3,IF('個人種目エントリー'!I54="大",4,5)))))</f>
      </c>
      <c r="H49" s="48">
        <f>ASC('個人種目エントリー'!J54)</f>
      </c>
      <c r="I49" s="48">
        <f>'個人種目エントリー'!M54</f>
      </c>
      <c r="J49" s="48"/>
      <c r="K49" s="49">
        <f>'個人種目エントリー'!N54</f>
      </c>
      <c r="L49" s="46">
        <f>IF(K49="","",'基本データ入力'!$D$9)</f>
      </c>
      <c r="M49" s="46"/>
      <c r="N49" s="46"/>
      <c r="O49" s="46"/>
      <c r="P49" s="46"/>
      <c r="Q49" s="46"/>
      <c r="R49" s="48">
        <f>IF('個人種目エントリー'!Q54="","",ASC(IF('個人種目エントリー'!Q54="自由形","10050",IF('個人種目エントリー'!Q54="背泳ぎ","20050",IF('個人種目エントリー'!Q54="平泳ぎ","30050",IF('個人種目エントリー'!Q54="ﾊﾞﾀﾌﾗｲ","40050"))))))</f>
      </c>
      <c r="S49" s="48">
        <f>IF('個人種目エントリー'!Q54="","",ASC(IF(LEN('個人種目エントリー'!R54)=1,"0"&amp;'個人種目エントリー'!R54,'個人種目エントリー'!R54))&amp;ASC(IF(LEN('個人種目エントリー'!S54)=1,"0"&amp;'個人種目エントリー'!S54,'個人種目エントリー'!S54))&amp;"."&amp;IF('個人種目エントリー'!T54="","0",'個人種目エントリー'!T54))</f>
      </c>
      <c r="T49" s="48">
        <f>IF('個人種目エントリー'!W54="","",ASC(IF('個人種目エントリー'!W54="自由形","10050",IF('個人種目エントリー'!W54="背泳ぎ","20050",IF('個人種目エントリー'!W54="平泳ぎ","30050",IF('個人種目エントリー'!W54="ﾊﾞﾀﾌﾗｲ","40050"))))))</f>
      </c>
      <c r="U49" s="48">
        <f>IF('個人種目エントリー'!W54="","",ASC(IF(LEN('個人種目エントリー'!X54)=1,"0"&amp;'個人種目エントリー'!X54,'個人種目エントリー'!X54))&amp;ASC(IF(LEN('個人種目エントリー'!Y54)=1,"0"&amp;'個人種目エントリー'!Y54,'個人種目エントリー'!Y54))&amp;"."&amp;IF('個人種目エントリー'!Z54="","0",'個人種目エントリー'!Z54))</f>
      </c>
      <c r="V49" s="46" t="s">
        <v>93</v>
      </c>
      <c r="W49" s="46" t="s">
        <v>93</v>
      </c>
      <c r="X49" s="46" t="s">
        <v>93</v>
      </c>
      <c r="Y49" s="46" t="s">
        <v>93</v>
      </c>
      <c r="Z49" s="46" t="s">
        <v>93</v>
      </c>
      <c r="AA49" s="46" t="s">
        <v>93</v>
      </c>
      <c r="AB49" s="46" t="s">
        <v>93</v>
      </c>
      <c r="AC49" s="46" t="s">
        <v>93</v>
      </c>
      <c r="AD49" s="46" t="s">
        <v>93</v>
      </c>
      <c r="AE49" s="46" t="s">
        <v>93</v>
      </c>
      <c r="AF49" s="46" t="s">
        <v>93</v>
      </c>
      <c r="AG49" s="46" t="s">
        <v>93</v>
      </c>
      <c r="AH49" s="46" t="s">
        <v>93</v>
      </c>
      <c r="AI49" s="46" t="s">
        <v>93</v>
      </c>
      <c r="AJ49" s="46" t="s">
        <v>93</v>
      </c>
      <c r="AK49" s="46" t="s">
        <v>93</v>
      </c>
    </row>
    <row r="50" spans="1:37" ht="13.5">
      <c r="A50" s="48">
        <v>49</v>
      </c>
      <c r="B50" s="48"/>
      <c r="C50" s="48">
        <f>IF('個人種目エントリー'!C55="","",ASC(IF('個人種目エントリー'!C55="男子",1,2)))</f>
      </c>
      <c r="D50" s="48">
        <f>IF('個人種目エントリー'!D55="","",'個人種目エントリー'!D55)</f>
      </c>
      <c r="E50" s="48">
        <f>IF(D50="","",ASC('個人種目エントリー'!E55))</f>
      </c>
      <c r="F50" s="48">
        <f>'提出用出場認知書'!H58&amp;IF(LEN('提出用出場認知書'!I58)=1,"0"&amp;'提出用出場認知書'!I58,'提出用出場認知書'!I58)&amp;IF(LEN('提出用出場認知書'!J58)=1,"0"&amp;'提出用出場認知書'!J58,'提出用出場認知書'!J58)</f>
      </c>
      <c r="G50" s="48">
        <f>IF(D50="","",IF('個人種目エントリー'!I55="小",1,IF('個人種目エントリー'!I55="中",2,IF('個人種目エントリー'!I55="高",3,IF('個人種目エントリー'!I55="大",4,5)))))</f>
      </c>
      <c r="H50" s="48">
        <f>ASC('個人種目エントリー'!J55)</f>
      </c>
      <c r="I50" s="48">
        <f>'個人種目エントリー'!M55</f>
      </c>
      <c r="J50" s="48"/>
      <c r="K50" s="49">
        <f>'個人種目エントリー'!N55</f>
      </c>
      <c r="L50" s="46">
        <f>IF(K50="","",'基本データ入力'!$D$9)</f>
      </c>
      <c r="M50" s="46"/>
      <c r="N50" s="46"/>
      <c r="O50" s="46"/>
      <c r="P50" s="46"/>
      <c r="Q50" s="46"/>
      <c r="R50" s="48">
        <f>IF('個人種目エントリー'!Q55="","",ASC(IF('個人種目エントリー'!Q55="自由形","10050",IF('個人種目エントリー'!Q55="背泳ぎ","20050",IF('個人種目エントリー'!Q55="平泳ぎ","30050",IF('個人種目エントリー'!Q55="ﾊﾞﾀﾌﾗｲ","40050"))))))</f>
      </c>
      <c r="S50" s="48">
        <f>IF('個人種目エントリー'!Q55="","",ASC(IF(LEN('個人種目エントリー'!R55)=1,"0"&amp;'個人種目エントリー'!R55,'個人種目エントリー'!R55))&amp;ASC(IF(LEN('個人種目エントリー'!S55)=1,"0"&amp;'個人種目エントリー'!S55,'個人種目エントリー'!S55))&amp;"."&amp;IF('個人種目エントリー'!T55="","0",'個人種目エントリー'!T55))</f>
      </c>
      <c r="T50" s="48">
        <f>IF('個人種目エントリー'!W55="","",ASC(IF('個人種目エントリー'!W55="自由形","10050",IF('個人種目エントリー'!W55="背泳ぎ","20050",IF('個人種目エントリー'!W55="平泳ぎ","30050",IF('個人種目エントリー'!W55="ﾊﾞﾀﾌﾗｲ","40050"))))))</f>
      </c>
      <c r="U50" s="48">
        <f>IF('個人種目エントリー'!W55="","",ASC(IF(LEN('個人種目エントリー'!X55)=1,"0"&amp;'個人種目エントリー'!X55,'個人種目エントリー'!X55))&amp;ASC(IF(LEN('個人種目エントリー'!Y55)=1,"0"&amp;'個人種目エントリー'!Y55,'個人種目エントリー'!Y55))&amp;"."&amp;IF('個人種目エントリー'!Z55="","0",'個人種目エントリー'!Z55))</f>
      </c>
      <c r="V50" s="46" t="s">
        <v>93</v>
      </c>
      <c r="W50" s="46" t="s">
        <v>93</v>
      </c>
      <c r="X50" s="46" t="s">
        <v>93</v>
      </c>
      <c r="Y50" s="46" t="s">
        <v>93</v>
      </c>
      <c r="Z50" s="46" t="s">
        <v>93</v>
      </c>
      <c r="AA50" s="46" t="s">
        <v>93</v>
      </c>
      <c r="AB50" s="46" t="s">
        <v>93</v>
      </c>
      <c r="AC50" s="46" t="s">
        <v>93</v>
      </c>
      <c r="AD50" s="46" t="s">
        <v>93</v>
      </c>
      <c r="AE50" s="46" t="s">
        <v>93</v>
      </c>
      <c r="AF50" s="46" t="s">
        <v>93</v>
      </c>
      <c r="AG50" s="46" t="s">
        <v>93</v>
      </c>
      <c r="AH50" s="46" t="s">
        <v>93</v>
      </c>
      <c r="AI50" s="46" t="s">
        <v>93</v>
      </c>
      <c r="AJ50" s="46" t="s">
        <v>93</v>
      </c>
      <c r="AK50" s="46" t="s">
        <v>93</v>
      </c>
    </row>
    <row r="51" spans="1:37" ht="13.5">
      <c r="A51" s="48">
        <v>50</v>
      </c>
      <c r="B51" s="48"/>
      <c r="C51" s="48">
        <f>IF('個人種目エントリー'!C56="","",ASC(IF('個人種目エントリー'!C56="男子",1,2)))</f>
      </c>
      <c r="D51" s="48">
        <f>IF('個人種目エントリー'!D56="","",'個人種目エントリー'!D56)</f>
      </c>
      <c r="E51" s="48">
        <f>IF(D51="","",ASC('個人種目エントリー'!E56))</f>
      </c>
      <c r="F51" s="48">
        <f>'提出用出場認知書'!H59&amp;IF(LEN('提出用出場認知書'!I59)=1,"0"&amp;'提出用出場認知書'!I59,'提出用出場認知書'!I59)&amp;IF(LEN('提出用出場認知書'!J59)=1,"0"&amp;'提出用出場認知書'!J59,'提出用出場認知書'!J59)</f>
      </c>
      <c r="G51" s="48">
        <f>IF(D51="","",IF('個人種目エントリー'!I56="小",1,IF('個人種目エントリー'!I56="中",2,IF('個人種目エントリー'!I56="高",3,IF('個人種目エントリー'!I56="大",4,5)))))</f>
      </c>
      <c r="H51" s="48">
        <f>ASC('個人種目エントリー'!J56)</f>
      </c>
      <c r="I51" s="48">
        <f>'個人種目エントリー'!M56</f>
      </c>
      <c r="J51" s="48"/>
      <c r="K51" s="49">
        <f>'個人種目エントリー'!N56</f>
      </c>
      <c r="L51" s="46">
        <f>IF(K51="","",'基本データ入力'!$D$9)</f>
      </c>
      <c r="M51" s="46"/>
      <c r="N51" s="46"/>
      <c r="O51" s="46"/>
      <c r="P51" s="46"/>
      <c r="Q51" s="46"/>
      <c r="R51" s="48">
        <f>IF('個人種目エントリー'!Q56="","",ASC(IF('個人種目エントリー'!Q56="自由形","10050",IF('個人種目エントリー'!Q56="背泳ぎ","20050",IF('個人種目エントリー'!Q56="平泳ぎ","30050",IF('個人種目エントリー'!Q56="ﾊﾞﾀﾌﾗｲ","40050"))))))</f>
      </c>
      <c r="S51" s="48">
        <f>IF('個人種目エントリー'!Q56="","",ASC(IF(LEN('個人種目エントリー'!R56)=1,"0"&amp;'個人種目エントリー'!R56,'個人種目エントリー'!R56))&amp;ASC(IF(LEN('個人種目エントリー'!S56)=1,"0"&amp;'個人種目エントリー'!S56,'個人種目エントリー'!S56))&amp;"."&amp;IF('個人種目エントリー'!T56="","0",'個人種目エントリー'!T56))</f>
      </c>
      <c r="T51" s="48">
        <f>IF('個人種目エントリー'!W56="","",ASC(IF('個人種目エントリー'!W56="自由形","10050",IF('個人種目エントリー'!W56="背泳ぎ","20050",IF('個人種目エントリー'!W56="平泳ぎ","30050",IF('個人種目エントリー'!W56="ﾊﾞﾀﾌﾗｲ","40050"))))))</f>
      </c>
      <c r="U51" s="48">
        <f>IF('個人種目エントリー'!W56="","",ASC(IF(LEN('個人種目エントリー'!X56)=1,"0"&amp;'個人種目エントリー'!X56,'個人種目エントリー'!X56))&amp;ASC(IF(LEN('個人種目エントリー'!Y56)=1,"0"&amp;'個人種目エントリー'!Y56,'個人種目エントリー'!Y56))&amp;"."&amp;IF('個人種目エントリー'!Z56="","0",'個人種目エントリー'!Z56))</f>
      </c>
      <c r="V51" s="46" t="s">
        <v>93</v>
      </c>
      <c r="W51" s="46" t="s">
        <v>93</v>
      </c>
      <c r="X51" s="46" t="s">
        <v>93</v>
      </c>
      <c r="Y51" s="46" t="s">
        <v>93</v>
      </c>
      <c r="Z51" s="46" t="s">
        <v>93</v>
      </c>
      <c r="AA51" s="46" t="s">
        <v>93</v>
      </c>
      <c r="AB51" s="46" t="s">
        <v>93</v>
      </c>
      <c r="AC51" s="46" t="s">
        <v>93</v>
      </c>
      <c r="AD51" s="46" t="s">
        <v>93</v>
      </c>
      <c r="AE51" s="46" t="s">
        <v>93</v>
      </c>
      <c r="AF51" s="46" t="s">
        <v>93</v>
      </c>
      <c r="AG51" s="46" t="s">
        <v>93</v>
      </c>
      <c r="AH51" s="46" t="s">
        <v>93</v>
      </c>
      <c r="AI51" s="46" t="s">
        <v>93</v>
      </c>
      <c r="AJ51" s="46" t="s">
        <v>93</v>
      </c>
      <c r="AK51" s="46" t="s">
        <v>93</v>
      </c>
    </row>
  </sheetData>
  <sheetProtection selectLockedCells="1" selectUnlockedCells="1"/>
  <dataValidations count="4">
    <dataValidation allowBlank="1" showInputMessage="1" showErrorMessage="1" imeMode="hiragana" sqref="D1 D52:D65536"/>
    <dataValidation allowBlank="1" showInputMessage="1" showErrorMessage="1" imeMode="halfKatakana" sqref="E52:E65536 N52:N65536 P52:P65536 P1 E1 L1 N1 L52:L65536"/>
    <dataValidation allowBlank="1" showInputMessage="1" showErrorMessage="1" imeMode="on" sqref="M52:M65536 O52:O65536 M1 O1 K1 K52:K65536"/>
    <dataValidation allowBlank="1" showInputMessage="1" showErrorMessage="1" imeMode="off" sqref="B52:C65536 Q52:AK65536 Q1:AK1 F52:J65536 B1:C1 F1:J1 V2:AK51"/>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J10"/>
  <sheetViews>
    <sheetView showZeros="0" zoomScalePageLayoutView="0" workbookViewId="0" topLeftCell="A1">
      <selection activeCell="A1" sqref="A1"/>
    </sheetView>
  </sheetViews>
  <sheetFormatPr defaultColWidth="9.00390625" defaultRowHeight="13.5"/>
  <cols>
    <col min="1" max="1" width="12.125" style="9" customWidth="1"/>
    <col min="2" max="2" width="15.50390625" style="9" customWidth="1"/>
    <col min="3" max="3" width="16.00390625" style="9" customWidth="1"/>
    <col min="4" max="5" width="10.625" style="9" customWidth="1"/>
    <col min="6" max="6" width="6.875" style="9" customWidth="1"/>
    <col min="7" max="7" width="6.375" style="9" customWidth="1"/>
    <col min="8" max="8" width="6.875" style="9" customWidth="1"/>
    <col min="9" max="9" width="8.00390625" style="9" customWidth="1"/>
    <col min="10" max="10" width="11.125" style="9" customWidth="1"/>
    <col min="11" max="16384" width="9.00390625" style="9" customWidth="1"/>
  </cols>
  <sheetData>
    <row r="1" spans="1:10" ht="13.5">
      <c r="A1" s="47" t="s">
        <v>96</v>
      </c>
      <c r="B1" s="47" t="s">
        <v>97</v>
      </c>
      <c r="C1" s="47" t="s">
        <v>98</v>
      </c>
      <c r="D1" s="47" t="s">
        <v>99</v>
      </c>
      <c r="E1" s="47" t="s">
        <v>100</v>
      </c>
      <c r="F1" s="47" t="s">
        <v>62</v>
      </c>
      <c r="G1" s="47" t="s">
        <v>64</v>
      </c>
      <c r="H1" s="47" t="s">
        <v>58</v>
      </c>
      <c r="I1" s="47" t="s">
        <v>101</v>
      </c>
      <c r="J1" s="47" t="s">
        <v>102</v>
      </c>
    </row>
    <row r="2" spans="1:10" ht="13.5">
      <c r="A2" s="51">
        <v>1</v>
      </c>
      <c r="B2" s="51">
        <f>リレーエントリー!B9</f>
        <v>0</v>
      </c>
      <c r="C2" s="51">
        <f>IF(LEN(B2)=1,"",IF(B2="","",'基本データ入力'!$D$9))</f>
      </c>
      <c r="D2" s="51">
        <f>IF(B2="","",RIGHT('基本データ入力'!$L$7,3))</f>
      </c>
      <c r="E2" s="51">
        <f>IF(LEN(B2)=1,"","04")</f>
      </c>
      <c r="F2" s="51"/>
      <c r="G2" s="51">
        <f>リレーエントリー!J9</f>
      </c>
      <c r="H2" s="51">
        <f>IF(B2="","",IF(リレーエントリー!D9="男子","1",IF(リレーエントリー!D9="女子","2",IF(リレーエントリー!D9="混合","3",""))))</f>
      </c>
      <c r="I2" s="51">
        <f>IF(LEN(B2)&lt;2,"","60200")</f>
      </c>
      <c r="J2" s="48">
        <f>IF(H2="","",ASC(IF(LEN(リレーエントリー!F9)=1,"0"&amp;リレーエントリー!F9,リレーエントリー!F9))&amp;ASC(IF(LEN(リレーエントリー!G9)=1,"0"&amp;リレーエントリー!G9,リレーエントリー!G9))&amp;"."&amp;(IF(リレーエントリー!H9="","0",リレーエントリー!H9)))</f>
      </c>
    </row>
    <row r="3" spans="1:10" ht="13.5">
      <c r="A3" s="51">
        <v>2</v>
      </c>
      <c r="B3" s="51">
        <f>リレーエントリー!B10</f>
        <v>0</v>
      </c>
      <c r="C3" s="51">
        <f>IF(LEN(B3)=1,"",IF(B3="","",'基本データ入力'!$D$9))</f>
      </c>
      <c r="D3" s="51">
        <f>IF(B3="","",RIGHT('基本データ入力'!$L$7,3))</f>
      </c>
      <c r="E3" s="51">
        <f>IF(LEN(B3)=1,"","04")</f>
      </c>
      <c r="F3" s="51"/>
      <c r="G3" s="51">
        <f>IF(LEN(B3)=1,"",IF(リレーエントリー!I10="","",IF(リレーエントリー!I10="小学","01",IF(リレーエントリー!I10="中学","02",IF(リレーエントリー!I10="高･一","03",IF(リレーエントリー!I10="30代","04",IF(リレーエントリー!I10="40代","05","06")))))))</f>
      </c>
      <c r="H3" s="51">
        <f>IF(B3="","",IF(リレーエントリー!D10="男子","1",IF(リレーエントリー!D10="女子","2",IF(リレーエントリー!D10="混合","3",""))))</f>
      </c>
      <c r="I3" s="51">
        <f>IF(LEN(B3)&lt;2,"","60200")</f>
      </c>
      <c r="J3" s="48">
        <f>IF(H3="","",ASC(IF(LEN(リレーエントリー!F10)=1,"0"&amp;リレーエントリー!F10,リレーエントリー!F10))&amp;ASC(IF(LEN(リレーエントリー!G10)=1,"0"&amp;リレーエントリー!G10,リレーエントリー!G10))&amp;"."&amp;(IF(リレーエントリー!H10="","0",リレーエントリー!H10)))</f>
      </c>
    </row>
    <row r="4" spans="1:10" ht="13.5">
      <c r="A4" s="51">
        <v>3</v>
      </c>
      <c r="B4" s="51">
        <f>リレーエントリー!B11</f>
        <v>0</v>
      </c>
      <c r="C4" s="51">
        <f>IF(LEN(B4)=1,"",IF(B4="","",'基本データ入力'!$D$9))</f>
      </c>
      <c r="D4" s="51">
        <f>IF(B4="","",RIGHT('基本データ入力'!$L$7,3))</f>
      </c>
      <c r="E4" s="51">
        <f>IF(LEN(B4)=1,"","04")</f>
      </c>
      <c r="F4" s="51"/>
      <c r="G4" s="51">
        <f>IF(LEN(B4)=1,"",IF(リレーエントリー!I11="","",IF(リレーエントリー!I11="小学","01",IF(リレーエントリー!I11="中学","02",IF(リレーエントリー!I11="高･一","03",IF(リレーエントリー!I11="30代","04",IF(リレーエントリー!I11="40代","05","06")))))))</f>
      </c>
      <c r="H4" s="51">
        <f>IF(B4="","",IF(リレーエントリー!D11="男子","1",IF(リレーエントリー!D11="女子","2",IF(リレーエントリー!D11="混合","3",""))))</f>
      </c>
      <c r="I4" s="51">
        <f>IF(LEN(B4)&lt;2,"","60200")</f>
      </c>
      <c r="J4" s="48">
        <f>IF(H4="","",ASC(IF(LEN(リレーエントリー!F11)=1,"0"&amp;リレーエントリー!F11,リレーエントリー!F11))&amp;ASC(IF(LEN(リレーエントリー!G11)=1,"0"&amp;リレーエントリー!G11,リレーエントリー!G11))&amp;"."&amp;(IF(リレーエントリー!H11="","0",リレーエントリー!H11)))</f>
      </c>
    </row>
    <row r="5" spans="1:10" ht="13.5">
      <c r="A5" s="51">
        <v>4</v>
      </c>
      <c r="B5" s="51">
        <f>リレーエントリー!B12</f>
        <v>0</v>
      </c>
      <c r="C5" s="51">
        <f>IF(LEN(B5)=1,"",IF(B5="","",'基本データ入力'!$D$9))</f>
      </c>
      <c r="D5" s="51">
        <f>IF(B5="","",RIGHT('基本データ入力'!$L$7,3))</f>
      </c>
      <c r="E5" s="51">
        <f>IF(LEN(B5)=1,"","04")</f>
      </c>
      <c r="F5" s="51"/>
      <c r="G5" s="51">
        <f>IF(LEN(B5)=1,"",IF(リレーエントリー!I12="","",IF(リレーエントリー!I12="小学","01",IF(リレーエントリー!I12="中学","02",IF(リレーエントリー!I12="高･一","03",IF(リレーエントリー!I12="30代","04",IF(リレーエントリー!I12="40代","05","06")))))))</f>
      </c>
      <c r="H5" s="51">
        <f>IF(B5="","",IF(リレーエントリー!D12="男子","1",IF(リレーエントリー!D12="女子","2",IF(リレーエントリー!D12="混合","3",""))))</f>
      </c>
      <c r="I5" s="51">
        <f>IF(LEN(B5)&lt;2,"","60200")</f>
      </c>
      <c r="J5" s="48">
        <f>IF(H5="","",ASC(IF(LEN(リレーエントリー!F12)=1,"0"&amp;リレーエントリー!F12,リレーエントリー!F12))&amp;ASC(IF(LEN(リレーエントリー!G12)=1,"0"&amp;リレーエントリー!G12,リレーエントリー!G12))&amp;"."&amp;(IF(リレーエントリー!H12="","0",リレーエントリー!H12)))</f>
      </c>
    </row>
    <row r="6" spans="1:10" ht="13.5">
      <c r="A6" s="51">
        <v>5</v>
      </c>
      <c r="B6" s="51">
        <f>リレーエントリー!B13</f>
        <v>0</v>
      </c>
      <c r="C6" s="51">
        <f>IF(LEN(B6)=1,"",IF(B6="","",'基本データ入力'!$D$9))</f>
      </c>
      <c r="D6" s="51">
        <f>IF(B6="","",RIGHT('基本データ入力'!$L$7,3))</f>
      </c>
      <c r="E6" s="51">
        <f>IF(LEN(B6)=1,"","04")</f>
      </c>
      <c r="F6" s="51"/>
      <c r="G6" s="51">
        <f>IF(LEN(B6)=1,"",IF(リレーエントリー!I13="","",IF(リレーエントリー!I13="小学","01",IF(リレーエントリー!I13="中学","02",IF(リレーエントリー!I13="高･一","03",IF(リレーエントリー!I13="30代","04",IF(リレーエントリー!I13="40代","05","06")))))))</f>
      </c>
      <c r="H6" s="51">
        <f>IF(B6="","",IF(リレーエントリー!D13="男子","1",IF(リレーエントリー!D13="女子","2",IF(リレーエントリー!D13="混合","3",""))))</f>
      </c>
      <c r="I6" s="51">
        <f>IF(LEN(B6)&lt;2,"","60200")</f>
      </c>
      <c r="J6" s="48">
        <f>IF(H6="","",ASC(IF(LEN(リレーエントリー!F13)=1,"0"&amp;リレーエントリー!F13,リレーエントリー!F13))&amp;ASC(IF(LEN(リレーエントリー!G13)=1,"0"&amp;リレーエントリー!G13,リレーエントリー!G13))&amp;"."&amp;(IF(リレーエントリー!H13="","0",リレーエントリー!H13)))</f>
      </c>
    </row>
    <row r="9" ht="13.5">
      <c r="C9" s="25"/>
    </row>
    <row r="10" ht="13.5">
      <c r="C10" s="25"/>
    </row>
  </sheetData>
  <sheetProtection selectLockedCells="1" selectUnlockedCells="1"/>
  <dataValidations count="3">
    <dataValidation allowBlank="1" showInputMessage="1" showErrorMessage="1" imeMode="off" sqref="D1:J1 D7:F65536 I7:J65536 G2:H65536"/>
    <dataValidation allowBlank="1" showInputMessage="1" showErrorMessage="1" imeMode="halfKatakana" sqref="C8:C65536 D2:F6 C1:C6 I2:I6"/>
    <dataValidation allowBlank="1" showInputMessage="1" showErrorMessage="1" imeMode="hiragana" sqref="B1:B65536"/>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2:O22"/>
  <sheetViews>
    <sheetView zoomScalePageLayoutView="0" workbookViewId="0" topLeftCell="A1">
      <selection activeCell="A2" sqref="A2"/>
    </sheetView>
  </sheetViews>
  <sheetFormatPr defaultColWidth="9.00390625" defaultRowHeight="13.5"/>
  <cols>
    <col min="1" max="1" width="24.25390625" style="8" customWidth="1"/>
    <col min="2" max="2" width="14.50390625" style="8" customWidth="1"/>
    <col min="3" max="3" width="4.50390625" style="8" customWidth="1"/>
    <col min="4" max="4" width="4.875" style="8" customWidth="1"/>
    <col min="5" max="5" width="4.25390625" style="8" customWidth="1"/>
    <col min="6" max="6" width="5.125" style="8" customWidth="1"/>
    <col min="7" max="16384" width="9.00390625" style="8" customWidth="1"/>
  </cols>
  <sheetData>
    <row r="2" spans="3:5" ht="13.5">
      <c r="C2" s="8" t="s">
        <v>113</v>
      </c>
      <c r="E2" s="8" t="s">
        <v>6</v>
      </c>
    </row>
    <row r="3" spans="1:15" ht="13.5">
      <c r="A3" s="100" t="s">
        <v>104</v>
      </c>
      <c r="B3" s="57" t="s">
        <v>1</v>
      </c>
      <c r="C3" s="57" t="s">
        <v>0</v>
      </c>
      <c r="D3" s="57" t="s">
        <v>14</v>
      </c>
      <c r="E3" s="57" t="s">
        <v>0</v>
      </c>
      <c r="F3" s="99" t="s">
        <v>3</v>
      </c>
      <c r="G3" s="1"/>
      <c r="I3" s="99" t="s">
        <v>189</v>
      </c>
      <c r="J3" s="142" t="s">
        <v>190</v>
      </c>
      <c r="K3" s="142" t="s">
        <v>191</v>
      </c>
      <c r="M3" s="99" t="s">
        <v>189</v>
      </c>
      <c r="N3" s="142" t="s">
        <v>190</v>
      </c>
      <c r="O3" s="142" t="s">
        <v>191</v>
      </c>
    </row>
    <row r="4" spans="1:13" ht="13.5">
      <c r="A4" s="100" t="s">
        <v>112</v>
      </c>
      <c r="B4" s="56" t="s">
        <v>7</v>
      </c>
      <c r="C4" s="56">
        <v>1</v>
      </c>
      <c r="D4" s="56">
        <v>8</v>
      </c>
      <c r="E4" s="79" t="s">
        <v>4</v>
      </c>
      <c r="F4" s="100">
        <v>1</v>
      </c>
      <c r="G4" s="1"/>
      <c r="I4" s="8">
        <v>17</v>
      </c>
      <c r="M4" s="8">
        <v>118</v>
      </c>
    </row>
    <row r="5" spans="1:15" ht="13.5">
      <c r="A5" s="1"/>
      <c r="B5" s="56" t="s">
        <v>8</v>
      </c>
      <c r="C5" s="56">
        <v>2</v>
      </c>
      <c r="D5" s="56">
        <v>9</v>
      </c>
      <c r="E5" s="79" t="s">
        <v>5</v>
      </c>
      <c r="F5" s="100">
        <v>2</v>
      </c>
      <c r="G5" s="1"/>
      <c r="I5" s="8">
        <v>18</v>
      </c>
      <c r="J5" s="8" t="s">
        <v>161</v>
      </c>
      <c r="K5" s="143" t="s">
        <v>40</v>
      </c>
      <c r="M5" s="8">
        <v>119</v>
      </c>
      <c r="N5" s="8" t="s">
        <v>203</v>
      </c>
      <c r="O5" s="143" t="s">
        <v>209</v>
      </c>
    </row>
    <row r="6" spans="1:15" ht="13.5">
      <c r="A6" s="1"/>
      <c r="B6" s="56" t="s">
        <v>114</v>
      </c>
      <c r="C6" s="56">
        <v>3</v>
      </c>
      <c r="D6" s="56">
        <v>10</v>
      </c>
      <c r="G6" s="1"/>
      <c r="I6" s="8">
        <v>25</v>
      </c>
      <c r="J6" s="8" t="s">
        <v>162</v>
      </c>
      <c r="K6" s="143" t="s">
        <v>39</v>
      </c>
      <c r="M6" s="8">
        <v>120</v>
      </c>
      <c r="N6" s="8" t="s">
        <v>204</v>
      </c>
      <c r="O6" s="143" t="s">
        <v>210</v>
      </c>
    </row>
    <row r="7" spans="1:15" ht="13.5">
      <c r="A7" s="1"/>
      <c r="B7" s="56" t="s">
        <v>115</v>
      </c>
      <c r="C7" s="56">
        <v>4</v>
      </c>
      <c r="D7" s="56">
        <v>11</v>
      </c>
      <c r="G7" s="1"/>
      <c r="I7" s="1">
        <v>30</v>
      </c>
      <c r="J7" s="8" t="s">
        <v>163</v>
      </c>
      <c r="K7" s="143" t="s">
        <v>176</v>
      </c>
      <c r="M7" s="1">
        <v>160</v>
      </c>
      <c r="N7" s="8" t="s">
        <v>205</v>
      </c>
      <c r="O7" s="143" t="s">
        <v>192</v>
      </c>
    </row>
    <row r="8" spans="1:15" ht="13.5">
      <c r="A8" s="1"/>
      <c r="B8" s="56" t="s">
        <v>116</v>
      </c>
      <c r="C8" s="56">
        <v>5</v>
      </c>
      <c r="D8" s="56">
        <v>12</v>
      </c>
      <c r="G8" s="1"/>
      <c r="I8" s="1">
        <v>35</v>
      </c>
      <c r="J8" s="8" t="s">
        <v>164</v>
      </c>
      <c r="K8" s="143" t="s">
        <v>177</v>
      </c>
      <c r="M8" s="1">
        <v>200</v>
      </c>
      <c r="N8" s="8" t="s">
        <v>206</v>
      </c>
      <c r="O8" s="143" t="s">
        <v>193</v>
      </c>
    </row>
    <row r="9" spans="1:15" ht="13.5">
      <c r="A9" s="1"/>
      <c r="B9" s="56" t="s">
        <v>9</v>
      </c>
      <c r="C9" s="56">
        <v>6</v>
      </c>
      <c r="D9" s="56">
        <v>13</v>
      </c>
      <c r="G9" s="1"/>
      <c r="I9" s="1">
        <v>40</v>
      </c>
      <c r="J9" s="8" t="s">
        <v>166</v>
      </c>
      <c r="K9" s="143" t="s">
        <v>178</v>
      </c>
      <c r="M9" s="1">
        <v>240</v>
      </c>
      <c r="N9" s="8" t="s">
        <v>207</v>
      </c>
      <c r="O9" s="143" t="s">
        <v>194</v>
      </c>
    </row>
    <row r="10" spans="1:15" ht="13.5">
      <c r="A10" s="1"/>
      <c r="B10" s="1"/>
      <c r="C10" s="56">
        <v>7</v>
      </c>
      <c r="D10" s="56">
        <v>14</v>
      </c>
      <c r="G10" s="1"/>
      <c r="I10" s="1">
        <v>45</v>
      </c>
      <c r="J10" s="8" t="s">
        <v>165</v>
      </c>
      <c r="K10" s="143" t="s">
        <v>27</v>
      </c>
      <c r="M10" s="1">
        <v>280</v>
      </c>
      <c r="N10" s="8" t="s">
        <v>208</v>
      </c>
      <c r="O10" s="143" t="s">
        <v>195</v>
      </c>
    </row>
    <row r="11" spans="1:15" ht="13.5">
      <c r="A11" s="1"/>
      <c r="B11" s="1"/>
      <c r="C11" s="1"/>
      <c r="G11" s="1"/>
      <c r="I11" s="1">
        <v>50</v>
      </c>
      <c r="J11" s="8" t="s">
        <v>167</v>
      </c>
      <c r="K11" s="143" t="s">
        <v>179</v>
      </c>
      <c r="M11" s="1"/>
      <c r="O11" s="143"/>
    </row>
    <row r="12" spans="1:15" ht="13.5">
      <c r="A12" s="1"/>
      <c r="B12" s="1"/>
      <c r="G12" s="1"/>
      <c r="I12" s="1">
        <v>55</v>
      </c>
      <c r="J12" s="8" t="s">
        <v>168</v>
      </c>
      <c r="K12" s="143" t="s">
        <v>180</v>
      </c>
      <c r="M12" s="1"/>
      <c r="O12" s="143"/>
    </row>
    <row r="13" spans="1:15" ht="13.5">
      <c r="A13" s="1"/>
      <c r="B13" s="1"/>
      <c r="G13" s="1"/>
      <c r="I13" s="1">
        <v>60</v>
      </c>
      <c r="J13" s="8" t="s">
        <v>171</v>
      </c>
      <c r="K13" s="143" t="s">
        <v>181</v>
      </c>
      <c r="M13" s="1"/>
      <c r="O13" s="143"/>
    </row>
    <row r="14" spans="1:15" ht="13.5">
      <c r="A14" s="1"/>
      <c r="B14" s="1"/>
      <c r="G14" s="1"/>
      <c r="I14" s="1">
        <v>65</v>
      </c>
      <c r="J14" s="8" t="s">
        <v>169</v>
      </c>
      <c r="K14" s="143" t="s">
        <v>182</v>
      </c>
      <c r="M14" s="1"/>
      <c r="O14" s="143"/>
    </row>
    <row r="15" spans="1:15" ht="13.5">
      <c r="A15" s="119" t="s">
        <v>147</v>
      </c>
      <c r="G15" s="1"/>
      <c r="I15" s="1">
        <v>70</v>
      </c>
      <c r="J15" s="8" t="s">
        <v>170</v>
      </c>
      <c r="K15" s="143" t="s">
        <v>183</v>
      </c>
      <c r="M15" s="1"/>
      <c r="O15" s="143"/>
    </row>
    <row r="16" spans="1:15" ht="13.5">
      <c r="A16" s="119" t="s">
        <v>148</v>
      </c>
      <c r="I16" s="1">
        <v>75</v>
      </c>
      <c r="J16" s="8" t="s">
        <v>172</v>
      </c>
      <c r="K16" s="143" t="s">
        <v>184</v>
      </c>
      <c r="M16" s="1"/>
      <c r="O16" s="143"/>
    </row>
    <row r="17" spans="1:15" ht="13.5">
      <c r="A17" s="119" t="s">
        <v>142</v>
      </c>
      <c r="I17" s="1">
        <v>80</v>
      </c>
      <c r="J17" s="8" t="s">
        <v>173</v>
      </c>
      <c r="K17" s="143" t="s">
        <v>185</v>
      </c>
      <c r="M17" s="1"/>
      <c r="O17" s="143"/>
    </row>
    <row r="18" spans="1:15" ht="13.5">
      <c r="A18" s="119" t="s">
        <v>143</v>
      </c>
      <c r="H18" s="8">
        <v>17</v>
      </c>
      <c r="I18" s="1">
        <v>85</v>
      </c>
      <c r="J18" s="8" t="s">
        <v>174</v>
      </c>
      <c r="K18" s="143" t="s">
        <v>186</v>
      </c>
      <c r="M18" s="1"/>
      <c r="O18" s="143"/>
    </row>
    <row r="19" spans="1:15" ht="13.5">
      <c r="A19" s="119" t="s">
        <v>149</v>
      </c>
      <c r="J19" s="8" t="s">
        <v>187</v>
      </c>
      <c r="K19" s="143" t="s">
        <v>188</v>
      </c>
      <c r="O19" s="143"/>
    </row>
    <row r="20" ht="13.5">
      <c r="A20" s="119" t="s">
        <v>150</v>
      </c>
    </row>
    <row r="21" spans="1:8" ht="13.5">
      <c r="A21" s="119" t="s">
        <v>144</v>
      </c>
      <c r="H21" s="8">
        <f>VLOOKUP(H18,I4:J18,2)</f>
        <v>0</v>
      </c>
    </row>
    <row r="22" ht="13.5">
      <c r="A22" s="119" t="s">
        <v>145</v>
      </c>
    </row>
  </sheetData>
  <sheetProtection/>
  <printOptions/>
  <pageMargins left="0.5905511811023623" right="0.5905511811023623" top="0.5905511811023623"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宮城県中体連水泳部会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Tsuruoka</dc:creator>
  <cp:keywords/>
  <dc:description/>
  <cp:lastModifiedBy>ono paso</cp:lastModifiedBy>
  <cp:lastPrinted>2019-05-04T10:13:47Z</cp:lastPrinted>
  <dcterms:created xsi:type="dcterms:W3CDTF">2002-01-24T01:02:22Z</dcterms:created>
  <dcterms:modified xsi:type="dcterms:W3CDTF">2019-05-05T08:08:23Z</dcterms:modified>
  <cp:category/>
  <cp:version/>
  <cp:contentType/>
  <cp:contentStatus/>
</cp:coreProperties>
</file>